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03\経営支援\ベンチャー・経営革新Gr\平成26年度\中小企業人材確保支援事業（雇用プロセス）\6.採択者説明会\各種様式\"/>
    </mc:Choice>
  </mc:AlternateContent>
  <bookViews>
    <workbookView xWindow="120" yWindow="15" windowWidth="19065" windowHeight="8775"/>
  </bookViews>
  <sheets>
    <sheet name="内訳(介護なし)" sheetId="6" r:id="rId1"/>
    <sheet name="内訳(介護あり) " sheetId="8" r:id="rId2"/>
  </sheets>
  <calcPr calcId="152511"/>
</workbook>
</file>

<file path=xl/calcChain.xml><?xml version="1.0" encoding="utf-8"?>
<calcChain xmlns="http://schemas.openxmlformats.org/spreadsheetml/2006/main">
  <c r="C34" i="8" l="1"/>
  <c r="D34" i="8"/>
  <c r="C34" i="6"/>
  <c r="D34" i="6"/>
  <c r="D23" i="6"/>
  <c r="D10" i="8" l="1"/>
  <c r="D24" i="8"/>
  <c r="D23" i="8"/>
  <c r="D10" i="6" l="1"/>
  <c r="D25" i="8"/>
  <c r="D25" i="6"/>
  <c r="D24" i="6"/>
  <c r="D27" i="6"/>
  <c r="D13" i="6"/>
  <c r="D27" i="8" l="1"/>
  <c r="C27" i="8" s="1"/>
  <c r="E28" i="8"/>
  <c r="C25" i="8"/>
  <c r="E26" i="8"/>
  <c r="D22" i="8"/>
  <c r="C22" i="8" s="1"/>
  <c r="D21" i="8"/>
  <c r="E14" i="8"/>
  <c r="D13" i="8"/>
  <c r="C13" i="8" s="1"/>
  <c r="E12" i="8"/>
  <c r="D9" i="8"/>
  <c r="C9" i="8"/>
  <c r="D8" i="8"/>
  <c r="C24" i="6"/>
  <c r="C23" i="6"/>
  <c r="C25" i="6"/>
  <c r="C27" i="6"/>
  <c r="C13" i="6"/>
  <c r="C8" i="6"/>
  <c r="C10" i="6"/>
  <c r="D9" i="6"/>
  <c r="C9" i="6" s="1"/>
  <c r="D8" i="6"/>
  <c r="D22" i="6"/>
  <c r="C22" i="6" s="1"/>
  <c r="E15" i="8" l="1"/>
  <c r="D11" i="6"/>
  <c r="C11" i="6" s="1"/>
  <c r="C23" i="8"/>
  <c r="D11" i="8"/>
  <c r="C11" i="8" s="1"/>
  <c r="E29" i="8"/>
  <c r="E30" i="8" s="1"/>
  <c r="E31" i="8" s="1"/>
  <c r="C21" i="8"/>
  <c r="C24" i="8"/>
  <c r="D14" i="8"/>
  <c r="C14" i="8" s="1"/>
  <c r="D28" i="8"/>
  <c r="C28" i="8" s="1"/>
  <c r="C10" i="8"/>
  <c r="D26" i="8"/>
  <c r="C8" i="8"/>
  <c r="D21" i="6"/>
  <c r="C21" i="6" s="1"/>
  <c r="E28" i="6"/>
  <c r="E14" i="6"/>
  <c r="E17" i="8" l="1"/>
  <c r="E34" i="8" s="1"/>
  <c r="E16" i="8"/>
  <c r="D26" i="6"/>
  <c r="D29" i="8"/>
  <c r="C26" i="8"/>
  <c r="D12" i="8"/>
  <c r="D12" i="6"/>
  <c r="E26" i="6"/>
  <c r="D15" i="8" l="1"/>
  <c r="C12" i="8"/>
  <c r="D30" i="8"/>
  <c r="C30" i="8" s="1"/>
  <c r="C29" i="8"/>
  <c r="E29" i="6"/>
  <c r="C26" i="6"/>
  <c r="D14" i="6"/>
  <c r="D28" i="6"/>
  <c r="E12" i="6"/>
  <c r="D15" i="6" l="1"/>
  <c r="D16" i="6" s="1"/>
  <c r="D17" i="6" s="1"/>
  <c r="C14" i="6"/>
  <c r="D29" i="6"/>
  <c r="D30" i="6" s="1"/>
  <c r="D31" i="6" s="1"/>
  <c r="C28" i="6"/>
  <c r="D31" i="8"/>
  <c r="D16" i="8"/>
  <c r="C16" i="8" s="1"/>
  <c r="C15" i="8"/>
  <c r="E30" i="6"/>
  <c r="E31" i="6" s="1"/>
  <c r="E15" i="6"/>
  <c r="C12" i="6"/>
  <c r="C15" i="6" l="1"/>
  <c r="E16" i="6"/>
  <c r="E17" i="6" s="1"/>
  <c r="C31" i="8"/>
  <c r="C31" i="6"/>
  <c r="C29" i="6"/>
  <c r="D17" i="8"/>
  <c r="C30" i="6"/>
  <c r="C16" i="6" l="1"/>
  <c r="C17" i="8"/>
  <c r="C17" i="6"/>
  <c r="E34" i="6"/>
</calcChain>
</file>

<file path=xl/sharedStrings.xml><?xml version="1.0" encoding="utf-8"?>
<sst xmlns="http://schemas.openxmlformats.org/spreadsheetml/2006/main" count="140" uniqueCount="46">
  <si>
    <t>項目</t>
    <rPh sb="0" eb="2">
      <t>コウモク</t>
    </rPh>
    <phoneticPr fontId="2"/>
  </si>
  <si>
    <t>算定式</t>
    <rPh sb="0" eb="3">
      <t>サンテイシキ</t>
    </rPh>
    <phoneticPr fontId="2"/>
  </si>
  <si>
    <t>備考</t>
    <rPh sb="0" eb="2">
      <t>ビコウ</t>
    </rPh>
    <phoneticPr fontId="2"/>
  </si>
  <si>
    <t>新規雇用者</t>
    <rPh sb="0" eb="2">
      <t>シンキ</t>
    </rPh>
    <rPh sb="2" eb="5">
      <t>コヨウシャ</t>
    </rPh>
    <phoneticPr fontId="2"/>
  </si>
  <si>
    <t>小計</t>
    <rPh sb="0" eb="2">
      <t>ショウケイ</t>
    </rPh>
    <phoneticPr fontId="2"/>
  </si>
  <si>
    <t>事業リーダー</t>
    <rPh sb="0" eb="2">
      <t>ジギョウ</t>
    </rPh>
    <phoneticPr fontId="2"/>
  </si>
  <si>
    <t>平成26年度分　</t>
    <rPh sb="0" eb="2">
      <t>ヘイセイ</t>
    </rPh>
    <rPh sb="4" eb="7">
      <t>ネンドブン</t>
    </rPh>
    <phoneticPr fontId="2"/>
  </si>
  <si>
    <t>計</t>
    <rPh sb="0" eb="1">
      <t>ケイ</t>
    </rPh>
    <phoneticPr fontId="2"/>
  </si>
  <si>
    <t>合計</t>
    <rPh sb="0" eb="2">
      <t>ゴウケイ</t>
    </rPh>
    <phoneticPr fontId="2"/>
  </si>
  <si>
    <t>　　単位：円</t>
    <rPh sb="2" eb="4">
      <t>タンイ</t>
    </rPh>
    <rPh sb="5" eb="6">
      <t>エン</t>
    </rPh>
    <phoneticPr fontId="2"/>
  </si>
  <si>
    <t>総計</t>
    <rPh sb="0" eb="2">
      <t>ソウケイ</t>
    </rPh>
    <phoneticPr fontId="2"/>
  </si>
  <si>
    <t>委託予定額</t>
    <rPh sb="0" eb="2">
      <t>イタク</t>
    </rPh>
    <rPh sb="2" eb="4">
      <t>ヨテイ</t>
    </rPh>
    <rPh sb="4" eb="5">
      <t>ガク</t>
    </rPh>
    <phoneticPr fontId="2"/>
  </si>
  <si>
    <t>上限額　A</t>
    <rPh sb="0" eb="3">
      <t>ジョウゲンガク</t>
    </rPh>
    <phoneticPr fontId="2"/>
  </si>
  <si>
    <t>見込費用　B</t>
    <rPh sb="0" eb="2">
      <t>ミコ</t>
    </rPh>
    <rPh sb="2" eb="4">
      <t>ヒヨウ</t>
    </rPh>
    <phoneticPr fontId="2"/>
  </si>
  <si>
    <t>※　上限額の範囲（AとBのうち低い方）で契約することとなります</t>
    <rPh sb="2" eb="5">
      <t>ジョウゲンガク</t>
    </rPh>
    <rPh sb="6" eb="8">
      <t>ハンイ</t>
    </rPh>
    <rPh sb="15" eb="16">
      <t>ヒク</t>
    </rPh>
    <rPh sb="17" eb="18">
      <t>ホウ</t>
    </rPh>
    <rPh sb="20" eb="22">
      <t>ケイヤク</t>
    </rPh>
    <phoneticPr fontId="2"/>
  </si>
  <si>
    <t>消費税(8%)</t>
    <rPh sb="0" eb="3">
      <t>ショウヒゼイ</t>
    </rPh>
    <phoneticPr fontId="2"/>
  </si>
  <si>
    <t>　　　　　　　　　　　　 新規雇用者    人　　　事業リーダー　   人</t>
    <phoneticPr fontId="2"/>
  </si>
  <si>
    <t>平成27年度分　</t>
    <rPh sb="0" eb="2">
      <t>ヘイセイ</t>
    </rPh>
    <rPh sb="4" eb="7">
      <t>ネンドブン</t>
    </rPh>
    <phoneticPr fontId="2"/>
  </si>
  <si>
    <t>事業実施期間：H27.○.○～H27.3.31</t>
    <rPh sb="0" eb="2">
      <t>ジギョウ</t>
    </rPh>
    <rPh sb="2" eb="4">
      <t>ジッシ</t>
    </rPh>
    <rPh sb="4" eb="6">
      <t>キカン</t>
    </rPh>
    <phoneticPr fontId="2"/>
  </si>
  <si>
    <t>事業実施期間：H27.4.1～H28.○.○</t>
    <rPh sb="0" eb="2">
      <t>ジギョウ</t>
    </rPh>
    <rPh sb="2" eb="4">
      <t>ジッシ</t>
    </rPh>
    <rPh sb="4" eb="6">
      <t>キカン</t>
    </rPh>
    <phoneticPr fontId="2"/>
  </si>
  <si>
    <t>(見積費用内訳書：介護保険対象外の場合)</t>
    <rPh sb="1" eb="3">
      <t>ミツモリ</t>
    </rPh>
    <rPh sb="3" eb="5">
      <t>ヒヨウ</t>
    </rPh>
    <rPh sb="5" eb="7">
      <t>ウチワケ</t>
    </rPh>
    <rPh sb="7" eb="8">
      <t>ショ</t>
    </rPh>
    <rPh sb="9" eb="11">
      <t>カイゴ</t>
    </rPh>
    <rPh sb="11" eb="13">
      <t>ホケン</t>
    </rPh>
    <rPh sb="13" eb="15">
      <t>タイショウ</t>
    </rPh>
    <rPh sb="15" eb="16">
      <t>ガイ</t>
    </rPh>
    <rPh sb="17" eb="19">
      <t>バアイ</t>
    </rPh>
    <phoneticPr fontId="2"/>
  </si>
  <si>
    <t>(見積費用内訳書：介護保険対象の場合)</t>
    <rPh sb="1" eb="3">
      <t>ミツモリ</t>
    </rPh>
    <rPh sb="3" eb="5">
      <t>ヒヨウ</t>
    </rPh>
    <rPh sb="5" eb="7">
      <t>ウチワケ</t>
    </rPh>
    <rPh sb="7" eb="8">
      <t>ショ</t>
    </rPh>
    <rPh sb="9" eb="11">
      <t>カイゴ</t>
    </rPh>
    <rPh sb="11" eb="13">
      <t>ホケン</t>
    </rPh>
    <rPh sb="13" eb="15">
      <t>タイショウ</t>
    </rPh>
    <rPh sb="16" eb="18">
      <t>バアイ</t>
    </rPh>
    <phoneticPr fontId="2"/>
  </si>
  <si>
    <t>基本給×月数</t>
    <rPh sb="0" eb="3">
      <t>キホンキュウ</t>
    </rPh>
    <rPh sb="4" eb="6">
      <t>ツキスウ</t>
    </rPh>
    <phoneticPr fontId="2"/>
  </si>
  <si>
    <t>通勤手当÷1.08×月数</t>
    <rPh sb="0" eb="2">
      <t>ツウキン</t>
    </rPh>
    <rPh sb="2" eb="4">
      <t>テアテ</t>
    </rPh>
    <rPh sb="10" eb="12">
      <t>ツキスウ</t>
    </rPh>
    <phoneticPr fontId="2"/>
  </si>
  <si>
    <t>(基本給＋通勤手当÷1.08)×155.31/1000×月数</t>
    <rPh sb="1" eb="4">
      <t>キホンキュウ</t>
    </rPh>
    <rPh sb="5" eb="7">
      <t>ツウキン</t>
    </rPh>
    <rPh sb="7" eb="9">
      <t>テアテ</t>
    </rPh>
    <rPh sb="28" eb="30">
      <t>ツキスウ</t>
    </rPh>
    <phoneticPr fontId="2"/>
  </si>
  <si>
    <t>(基本給＋通勤手当÷1.08)×労災保険料率×月数</t>
    <rPh sb="1" eb="4">
      <t>キホンキュウ</t>
    </rPh>
    <rPh sb="5" eb="7">
      <t>ツウキン</t>
    </rPh>
    <rPh sb="7" eb="9">
      <t>テアテ</t>
    </rPh>
    <rPh sb="16" eb="18">
      <t>ロウサイ</t>
    </rPh>
    <rPh sb="18" eb="20">
      <t>ホケン</t>
    </rPh>
    <rPh sb="20" eb="21">
      <t>リョウ</t>
    </rPh>
    <rPh sb="21" eb="22">
      <t>リツ</t>
    </rPh>
    <rPh sb="23" eb="25">
      <t>ツキスウ</t>
    </rPh>
    <phoneticPr fontId="2"/>
  </si>
  <si>
    <t>①基本給</t>
    <rPh sb="1" eb="4">
      <t>キホンキュウ</t>
    </rPh>
    <phoneticPr fontId="2"/>
  </si>
  <si>
    <t>②通勤手当</t>
    <rPh sb="1" eb="3">
      <t>ツウキン</t>
    </rPh>
    <rPh sb="3" eb="5">
      <t>テアテ</t>
    </rPh>
    <phoneticPr fontId="2"/>
  </si>
  <si>
    <t>③社会保険料</t>
    <rPh sb="1" eb="3">
      <t>シャカイ</t>
    </rPh>
    <rPh sb="3" eb="6">
      <t>ホケンリョウ</t>
    </rPh>
    <phoneticPr fontId="2"/>
  </si>
  <si>
    <t>④労災保険料</t>
    <rPh sb="1" eb="3">
      <t>ロウサイ</t>
    </rPh>
    <rPh sb="3" eb="6">
      <t>ホケンリョウ</t>
    </rPh>
    <phoneticPr fontId="2"/>
  </si>
  <si>
    <t>厚生年金、健康保険、雇用保険、児童手当拠出金、介護保険</t>
    <phoneticPr fontId="2"/>
  </si>
  <si>
    <t>(基本給＋通勤手当÷1.08)×146.71/1000×月数</t>
    <rPh sb="1" eb="4">
      <t>キホンキュウ</t>
    </rPh>
    <rPh sb="5" eb="7">
      <t>ツウキン</t>
    </rPh>
    <rPh sb="7" eb="9">
      <t>テアテ</t>
    </rPh>
    <rPh sb="28" eb="30">
      <t>ツキスウ</t>
    </rPh>
    <phoneticPr fontId="2"/>
  </si>
  <si>
    <t>労災保険料率は業種により異なる</t>
    <rPh sb="0" eb="2">
      <t>ロウサイ</t>
    </rPh>
    <rPh sb="2" eb="4">
      <t>ホケン</t>
    </rPh>
    <rPh sb="4" eb="5">
      <t>リョウ</t>
    </rPh>
    <rPh sb="5" eb="6">
      <t>リツ</t>
    </rPh>
    <rPh sb="7" eb="9">
      <t>ギョウシュ</t>
    </rPh>
    <rPh sb="12" eb="13">
      <t>コト</t>
    </rPh>
    <phoneticPr fontId="2"/>
  </si>
  <si>
    <t>(基本給＋通勤手当÷1.08)×149.44/1000×月数</t>
    <rPh sb="1" eb="4">
      <t>キホンキュウ</t>
    </rPh>
    <rPh sb="5" eb="7">
      <t>ツウキン</t>
    </rPh>
    <rPh sb="7" eb="9">
      <t>テアテ</t>
    </rPh>
    <rPh sb="28" eb="30">
      <t>ツキスウ</t>
    </rPh>
    <phoneticPr fontId="2"/>
  </si>
  <si>
    <t>厚生年金、健康保険、雇用保険、児童手当拠出金</t>
    <phoneticPr fontId="2"/>
  </si>
  <si>
    <t>③社会保険料(4～8月)</t>
    <rPh sb="1" eb="3">
      <t>シャカイ</t>
    </rPh>
    <rPh sb="3" eb="6">
      <t>ホケンリョウ</t>
    </rPh>
    <rPh sb="10" eb="11">
      <t>ガツ</t>
    </rPh>
    <phoneticPr fontId="2"/>
  </si>
  <si>
    <t>④社会保険料(9～2月)</t>
    <rPh sb="1" eb="3">
      <t>シャカイ</t>
    </rPh>
    <rPh sb="3" eb="6">
      <t>ホケンリョウ</t>
    </rPh>
    <rPh sb="10" eb="11">
      <t>ガツ</t>
    </rPh>
    <phoneticPr fontId="2"/>
  </si>
  <si>
    <t>⑤労災保険料</t>
    <rPh sb="1" eb="3">
      <t>ロウサイ</t>
    </rPh>
    <rPh sb="3" eb="6">
      <t>ホケンリョウ</t>
    </rPh>
    <phoneticPr fontId="2"/>
  </si>
  <si>
    <t>(基本給＋通勤手当÷1.08)×158.04/1000×月数</t>
    <rPh sb="1" eb="4">
      <t>キホンキュウ</t>
    </rPh>
    <rPh sb="5" eb="7">
      <t>ツウキン</t>
    </rPh>
    <rPh sb="7" eb="9">
      <t>テアテ</t>
    </rPh>
    <rPh sb="28" eb="30">
      <t>ツキスウ</t>
    </rPh>
    <phoneticPr fontId="2"/>
  </si>
  <si>
    <t>(基本給＋通勤手当÷1.08)×156.27/1000×月数</t>
    <rPh sb="1" eb="4">
      <t>キホンキュウ</t>
    </rPh>
    <rPh sb="5" eb="7">
      <t>ツウキン</t>
    </rPh>
    <rPh sb="7" eb="9">
      <t>テアテ</t>
    </rPh>
    <rPh sb="28" eb="30">
      <t>ツキスウ</t>
    </rPh>
    <phoneticPr fontId="2"/>
  </si>
  <si>
    <t>月中採用の場合、その月は勤務日/営業日で日数按分</t>
    <rPh sb="0" eb="1">
      <t>ツキ</t>
    </rPh>
    <rPh sb="1" eb="2">
      <t>ナカ</t>
    </rPh>
    <rPh sb="2" eb="4">
      <t>サイヨウ</t>
    </rPh>
    <rPh sb="5" eb="7">
      <t>バアイ</t>
    </rPh>
    <rPh sb="10" eb="11">
      <t>ツキ</t>
    </rPh>
    <rPh sb="12" eb="15">
      <t>キンムビ</t>
    </rPh>
    <rPh sb="16" eb="19">
      <t>エイギョウビ</t>
    </rPh>
    <rPh sb="20" eb="22">
      <t>ニッスウ</t>
    </rPh>
    <rPh sb="22" eb="24">
      <t>アンブン</t>
    </rPh>
    <phoneticPr fontId="2"/>
  </si>
  <si>
    <t>基本給×1/4×月数</t>
    <rPh sb="0" eb="3">
      <t>キホンキュウ</t>
    </rPh>
    <rPh sb="8" eb="10">
      <t>ツキスウ</t>
    </rPh>
    <phoneticPr fontId="2"/>
  </si>
  <si>
    <t>役員報酬は対象外</t>
    <rPh sb="0" eb="2">
      <t>ヤクイン</t>
    </rPh>
    <rPh sb="2" eb="4">
      <t>ホウシュウ</t>
    </rPh>
    <rPh sb="5" eb="8">
      <t>タイショウガイ</t>
    </rPh>
    <phoneticPr fontId="2"/>
  </si>
  <si>
    <t>※黄色のセルに入力してください</t>
    <rPh sb="1" eb="3">
      <t>キイロ</t>
    </rPh>
    <rPh sb="7" eb="9">
      <t>ニュウリョク</t>
    </rPh>
    <phoneticPr fontId="2"/>
  </si>
  <si>
    <t>(基本給＋通勤手当÷1.08)×147.67/1000×月数</t>
    <rPh sb="1" eb="4">
      <t>キホンキュウ</t>
    </rPh>
    <rPh sb="5" eb="7">
      <t>ツウキン</t>
    </rPh>
    <rPh sb="7" eb="9">
      <t>テアテ</t>
    </rPh>
    <rPh sb="28" eb="30">
      <t>ツキスウ</t>
    </rPh>
    <phoneticPr fontId="2"/>
  </si>
  <si>
    <t>免税事業者の場合は、計算式を削除してください</t>
    <rPh sb="0" eb="2">
      <t>メンゼイ</t>
    </rPh>
    <rPh sb="2" eb="5">
      <t>ジギョウシャ</t>
    </rPh>
    <rPh sb="6" eb="8">
      <t>バアイ</t>
    </rPh>
    <rPh sb="10" eb="12">
      <t>ケイサン</t>
    </rPh>
    <rPh sb="12" eb="13">
      <t>シキ</t>
    </rPh>
    <rPh sb="14" eb="16">
      <t>サクジョ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</si>
</sst>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#,##0_);[Red]\(#,##0\)"/>
  </numFmts>
  <fonts count="9" x14ac:knownFonts="1"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77" fontId="0" fillId="0" borderId="5" xfId="0" applyNumberFormat="1" applyBorder="1">
      <alignment vertical="center"/>
    </xf>
    <xf numFmtId="0" fontId="0" fillId="0" borderId="5" xfId="0" applyBorder="1">
      <alignment vertical="center"/>
    </xf>
    <xf numFmtId="177" fontId="0" fillId="3" borderId="1" xfId="1" applyNumberFormat="1" applyFont="1" applyFill="1" applyBorder="1">
      <alignment vertical="center"/>
    </xf>
    <xf numFmtId="176" fontId="0" fillId="3" borderId="1" xfId="1" applyNumberFormat="1" applyFont="1" applyFill="1" applyBorder="1">
      <alignment vertical="center"/>
    </xf>
    <xf numFmtId="177" fontId="0" fillId="3" borderId="1" xfId="0" applyNumberFormat="1" applyFill="1" applyBorder="1">
      <alignment vertical="center"/>
    </xf>
    <xf numFmtId="0" fontId="3" fillId="0" borderId="1" xfId="0" applyFont="1" applyBorder="1">
      <alignment vertical="center"/>
    </xf>
    <xf numFmtId="176" fontId="4" fillId="3" borderId="1" xfId="1" applyNumberFormat="1" applyFont="1" applyFill="1" applyBorder="1">
      <alignment vertical="center"/>
    </xf>
    <xf numFmtId="177" fontId="4" fillId="3" borderId="1" xfId="1" applyNumberFormat="1" applyFont="1" applyFill="1" applyBorder="1">
      <alignment vertical="center"/>
    </xf>
    <xf numFmtId="0" fontId="5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shrinkToFit="1"/>
    </xf>
    <xf numFmtId="176" fontId="8" fillId="3" borderId="1" xfId="1" applyNumberFormat="1" applyFont="1" applyFill="1" applyBorder="1">
      <alignment vertical="center"/>
    </xf>
    <xf numFmtId="177" fontId="8" fillId="3" borderId="1" xfId="1" applyNumberFormat="1" applyFont="1" applyFill="1" applyBorder="1">
      <alignment vertical="center"/>
    </xf>
    <xf numFmtId="176" fontId="0" fillId="4" borderId="1" xfId="1" applyNumberFormat="1" applyFont="1" applyFill="1" applyBorder="1">
      <alignment vertical="center"/>
    </xf>
    <xf numFmtId="0" fontId="5" fillId="4" borderId="1" xfId="0" applyFont="1" applyFill="1" applyBorder="1" applyAlignment="1">
      <alignment vertical="center" shrinkToFit="1"/>
    </xf>
    <xf numFmtId="0" fontId="6" fillId="4" borderId="1" xfId="0" applyFont="1" applyFill="1" applyBorder="1" applyAlignment="1">
      <alignment vertical="center" shrinkToFit="1"/>
    </xf>
    <xf numFmtId="0" fontId="6" fillId="4" borderId="1" xfId="0" applyFont="1" applyFill="1" applyBorder="1">
      <alignment vertical="center"/>
    </xf>
    <xf numFmtId="0" fontId="7" fillId="4" borderId="1" xfId="0" applyFont="1" applyFill="1" applyBorder="1">
      <alignment vertical="center"/>
    </xf>
    <xf numFmtId="177" fontId="0" fillId="4" borderId="1" xfId="1" applyNumberFormat="1" applyFont="1" applyFill="1" applyBorder="1">
      <alignment vertical="center"/>
    </xf>
    <xf numFmtId="0" fontId="5" fillId="4" borderId="1" xfId="0" applyFont="1" applyFill="1" applyBorder="1">
      <alignment vertical="center"/>
    </xf>
    <xf numFmtId="177" fontId="8" fillId="4" borderId="1" xfId="1" applyNumberFormat="1" applyFont="1" applyFill="1" applyBorder="1">
      <alignment vertical="center"/>
    </xf>
    <xf numFmtId="0" fontId="0" fillId="4" borderId="0" xfId="0" applyFill="1" applyAlignment="1">
      <alignment horizontal="left" vertical="center"/>
    </xf>
    <xf numFmtId="0" fontId="0" fillId="0" borderId="3" xfId="0" applyBorder="1" applyAlignment="1">
      <alignment horizontal="center" vertical="center" textRotation="255" shrinkToFit="1"/>
    </xf>
    <xf numFmtId="0" fontId="0" fillId="0" borderId="4" xfId="0" applyBorder="1" applyAlignment="1">
      <alignment horizontal="center" vertical="center" textRotation="255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2" borderId="1" xfId="0" applyFill="1" applyBorder="1" applyAlignment="1">
      <alignment horizontal="center" vertical="center"/>
    </xf>
    <xf numFmtId="9" fontId="5" fillId="0" borderId="1" xfId="0" applyNumberFormat="1" applyFont="1" applyBorder="1">
      <alignment vertical="center"/>
    </xf>
    <xf numFmtId="9" fontId="6" fillId="0" borderId="1" xfId="0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6"/>
  <sheetViews>
    <sheetView tabSelected="1" topLeftCell="A22" zoomScale="138" zoomScaleNormal="138" workbookViewId="0">
      <selection activeCell="G30" sqref="G30"/>
    </sheetView>
  </sheetViews>
  <sheetFormatPr defaultRowHeight="12" x14ac:dyDescent="0.15"/>
  <cols>
    <col min="1" max="1" width="5.140625" customWidth="1"/>
    <col min="2" max="2" width="13.28515625" customWidth="1"/>
    <col min="3" max="3" width="10.5703125" customWidth="1"/>
    <col min="4" max="4" width="11.85546875" customWidth="1"/>
    <col min="5" max="5" width="12" customWidth="1"/>
    <col min="6" max="6" width="30.7109375" customWidth="1"/>
    <col min="7" max="7" width="35.5703125" customWidth="1"/>
  </cols>
  <sheetData>
    <row r="2" spans="1:7" x14ac:dyDescent="0.15">
      <c r="B2" t="s">
        <v>20</v>
      </c>
      <c r="F2" s="34" t="s">
        <v>16</v>
      </c>
      <c r="G2" s="34"/>
    </row>
    <row r="3" spans="1:7" x14ac:dyDescent="0.15">
      <c r="B3" t="s">
        <v>43</v>
      </c>
    </row>
    <row r="5" spans="1:7" x14ac:dyDescent="0.15">
      <c r="G5" s="7" t="s">
        <v>9</v>
      </c>
    </row>
    <row r="6" spans="1:7" ht="20.100000000000001" customHeight="1" x14ac:dyDescent="0.15">
      <c r="A6" s="44" t="s">
        <v>6</v>
      </c>
      <c r="B6" s="44"/>
      <c r="C6" s="44"/>
      <c r="D6" s="44"/>
      <c r="E6" s="44"/>
      <c r="F6" s="40" t="s">
        <v>18</v>
      </c>
      <c r="G6" s="40"/>
    </row>
    <row r="7" spans="1:7" ht="20.100000000000001" customHeight="1" x14ac:dyDescent="0.15">
      <c r="A7" s="41" t="s">
        <v>3</v>
      </c>
      <c r="B7" s="2" t="s">
        <v>0</v>
      </c>
      <c r="C7" s="6" t="s">
        <v>11</v>
      </c>
      <c r="D7" s="6" t="s">
        <v>12</v>
      </c>
      <c r="E7" s="6" t="s">
        <v>13</v>
      </c>
      <c r="F7" s="2" t="s">
        <v>1</v>
      </c>
      <c r="G7" s="2" t="s">
        <v>2</v>
      </c>
    </row>
    <row r="8" spans="1:7" ht="20.100000000000001" customHeight="1" x14ac:dyDescent="0.15">
      <c r="A8" s="42"/>
      <c r="B8" s="5" t="s">
        <v>26</v>
      </c>
      <c r="C8" s="13">
        <f>MIN(D8,E8)</f>
        <v>0</v>
      </c>
      <c r="D8" s="13">
        <f>179000*1</f>
        <v>179000</v>
      </c>
      <c r="E8" s="26">
        <v>0</v>
      </c>
      <c r="F8" s="27" t="s">
        <v>22</v>
      </c>
      <c r="G8" s="20" t="s">
        <v>40</v>
      </c>
    </row>
    <row r="9" spans="1:7" ht="20.100000000000001" customHeight="1" x14ac:dyDescent="0.15">
      <c r="A9" s="42"/>
      <c r="B9" s="5" t="s">
        <v>27</v>
      </c>
      <c r="C9" s="13">
        <f t="shared" ref="C9:C17" si="0">MIN(D9,E9)</f>
        <v>0</v>
      </c>
      <c r="D9" s="13">
        <f>INT(10000/1.08*1)</f>
        <v>9259</v>
      </c>
      <c r="E9" s="26">
        <v>0</v>
      </c>
      <c r="F9" s="28" t="s">
        <v>23</v>
      </c>
      <c r="G9" s="20" t="s">
        <v>40</v>
      </c>
    </row>
    <row r="10" spans="1:7" ht="20.100000000000001" customHeight="1" x14ac:dyDescent="0.15">
      <c r="A10" s="42"/>
      <c r="B10" s="1" t="s">
        <v>28</v>
      </c>
      <c r="C10" s="13">
        <f t="shared" si="0"/>
        <v>0</v>
      </c>
      <c r="D10" s="12">
        <f>INT((179000+9259)*146.71/1000*1)</f>
        <v>27619</v>
      </c>
      <c r="E10" s="26">
        <v>0</v>
      </c>
      <c r="F10" s="29" t="s">
        <v>31</v>
      </c>
      <c r="G10" s="22" t="s">
        <v>34</v>
      </c>
    </row>
    <row r="11" spans="1:7" ht="20.100000000000001" customHeight="1" x14ac:dyDescent="0.15">
      <c r="A11" s="42"/>
      <c r="B11" s="15" t="s">
        <v>29</v>
      </c>
      <c r="C11" s="16">
        <f t="shared" si="0"/>
        <v>0</v>
      </c>
      <c r="D11" s="17">
        <f>INT((D8+D9)*3/1000)</f>
        <v>564</v>
      </c>
      <c r="E11" s="26">
        <v>0</v>
      </c>
      <c r="F11" s="30" t="s">
        <v>25</v>
      </c>
      <c r="G11" s="21" t="s">
        <v>32</v>
      </c>
    </row>
    <row r="12" spans="1:7" ht="20.100000000000001" customHeight="1" x14ac:dyDescent="0.15">
      <c r="A12" s="43"/>
      <c r="B12" s="2" t="s">
        <v>4</v>
      </c>
      <c r="C12" s="13">
        <f t="shared" si="0"/>
        <v>0</v>
      </c>
      <c r="D12" s="12">
        <f>SUM(D8:D11)</f>
        <v>216442</v>
      </c>
      <c r="E12" s="12">
        <f>SUM(E8:E11)</f>
        <v>0</v>
      </c>
      <c r="F12" s="1"/>
      <c r="G12" s="1"/>
    </row>
    <row r="13" spans="1:7" ht="20.100000000000001" customHeight="1" x14ac:dyDescent="0.15">
      <c r="A13" s="35" t="s">
        <v>5</v>
      </c>
      <c r="B13" s="4" t="s">
        <v>26</v>
      </c>
      <c r="C13" s="13">
        <f t="shared" si="0"/>
        <v>0</v>
      </c>
      <c r="D13" s="12">
        <f>281600*1/4*1</f>
        <v>70400</v>
      </c>
      <c r="E13" s="31">
        <v>0</v>
      </c>
      <c r="F13" s="32" t="s">
        <v>41</v>
      </c>
      <c r="G13" s="22" t="s">
        <v>42</v>
      </c>
    </row>
    <row r="14" spans="1:7" ht="20.100000000000001" customHeight="1" x14ac:dyDescent="0.15">
      <c r="A14" s="36"/>
      <c r="B14" s="2" t="s">
        <v>4</v>
      </c>
      <c r="C14" s="13">
        <f t="shared" si="0"/>
        <v>0</v>
      </c>
      <c r="D14" s="12">
        <f>SUM(D13:D13)</f>
        <v>70400</v>
      </c>
      <c r="E14" s="12">
        <f>SUM(E13:E13)</f>
        <v>0</v>
      </c>
      <c r="F14" s="1"/>
      <c r="G14" s="1"/>
    </row>
    <row r="15" spans="1:7" ht="20.100000000000001" customHeight="1" x14ac:dyDescent="0.15">
      <c r="A15" s="37"/>
      <c r="B15" s="3" t="s">
        <v>7</v>
      </c>
      <c r="C15" s="13">
        <f t="shared" si="0"/>
        <v>0</v>
      </c>
      <c r="D15" s="14">
        <f>D12+D14</f>
        <v>286842</v>
      </c>
      <c r="E15" s="14">
        <f>E12+E14</f>
        <v>0</v>
      </c>
      <c r="F15" s="1"/>
      <c r="G15" s="1"/>
    </row>
    <row r="16" spans="1:7" ht="20.100000000000001" customHeight="1" x14ac:dyDescent="0.15">
      <c r="A16" s="38"/>
      <c r="B16" s="3" t="s">
        <v>15</v>
      </c>
      <c r="C16" s="13">
        <f t="shared" si="0"/>
        <v>0</v>
      </c>
      <c r="D16" s="14">
        <f>INT(D15*0.08)</f>
        <v>22947</v>
      </c>
      <c r="E16" s="14">
        <f>INT(E15*0.08)</f>
        <v>0</v>
      </c>
      <c r="F16" s="1"/>
      <c r="G16" s="45" t="s">
        <v>45</v>
      </c>
    </row>
    <row r="17" spans="1:7" ht="20.100000000000001" customHeight="1" x14ac:dyDescent="0.15">
      <c r="A17" s="39"/>
      <c r="B17" s="3" t="s">
        <v>8</v>
      </c>
      <c r="C17" s="13">
        <f t="shared" si="0"/>
        <v>0</v>
      </c>
      <c r="D17" s="14">
        <f>D15+D16</f>
        <v>309789</v>
      </c>
      <c r="E17" s="14">
        <f>E15+E16</f>
        <v>0</v>
      </c>
      <c r="F17" s="1"/>
      <c r="G17" s="1"/>
    </row>
    <row r="18" spans="1:7" ht="24.75" customHeight="1" x14ac:dyDescent="0.15">
      <c r="A18" s="8"/>
      <c r="B18" s="9"/>
      <c r="C18" s="10"/>
      <c r="D18" s="10"/>
      <c r="E18" s="10"/>
      <c r="F18" s="11"/>
      <c r="G18" s="11"/>
    </row>
    <row r="19" spans="1:7" ht="20.100000000000001" customHeight="1" x14ac:dyDescent="0.15">
      <c r="A19" s="44" t="s">
        <v>17</v>
      </c>
      <c r="B19" s="44"/>
      <c r="C19" s="44"/>
      <c r="D19" s="44"/>
      <c r="E19" s="44"/>
      <c r="F19" s="40" t="s">
        <v>19</v>
      </c>
      <c r="G19" s="40"/>
    </row>
    <row r="20" spans="1:7" ht="20.100000000000001" customHeight="1" x14ac:dyDescent="0.15">
      <c r="A20" s="41" t="s">
        <v>3</v>
      </c>
      <c r="B20" s="2" t="s">
        <v>0</v>
      </c>
      <c r="C20" s="6" t="s">
        <v>11</v>
      </c>
      <c r="D20" s="6" t="s">
        <v>12</v>
      </c>
      <c r="E20" s="6" t="s">
        <v>13</v>
      </c>
      <c r="F20" s="2" t="s">
        <v>1</v>
      </c>
      <c r="G20" s="2" t="s">
        <v>2</v>
      </c>
    </row>
    <row r="21" spans="1:7" ht="20.100000000000001" customHeight="1" x14ac:dyDescent="0.15">
      <c r="A21" s="42"/>
      <c r="B21" s="18" t="s">
        <v>26</v>
      </c>
      <c r="C21" s="13">
        <f>MIN(D21,E21)</f>
        <v>0</v>
      </c>
      <c r="D21" s="13">
        <f>179000*11</f>
        <v>1969000</v>
      </c>
      <c r="E21" s="26">
        <v>0</v>
      </c>
      <c r="F21" s="27" t="s">
        <v>22</v>
      </c>
      <c r="G21" s="1"/>
    </row>
    <row r="22" spans="1:7" ht="20.100000000000001" customHeight="1" x14ac:dyDescent="0.15">
      <c r="A22" s="42"/>
      <c r="B22" s="23" t="s">
        <v>27</v>
      </c>
      <c r="C22" s="13">
        <f t="shared" ref="C22:C31" si="1">MIN(D22,E22)</f>
        <v>0</v>
      </c>
      <c r="D22" s="13">
        <f>INT(10000/1.08*11)</f>
        <v>101851</v>
      </c>
      <c r="E22" s="26">
        <v>0</v>
      </c>
      <c r="F22" s="28" t="s">
        <v>23</v>
      </c>
      <c r="G22" s="1"/>
    </row>
    <row r="23" spans="1:7" ht="20.100000000000001" customHeight="1" x14ac:dyDescent="0.15">
      <c r="A23" s="42"/>
      <c r="B23" s="19" t="s">
        <v>35</v>
      </c>
      <c r="C23" s="13">
        <f t="shared" si="1"/>
        <v>0</v>
      </c>
      <c r="D23" s="12">
        <f>INT((179000+9259)*147.67/1000*5)</f>
        <v>139001</v>
      </c>
      <c r="E23" s="26">
        <v>0</v>
      </c>
      <c r="F23" s="29" t="s">
        <v>44</v>
      </c>
      <c r="G23" s="22" t="s">
        <v>34</v>
      </c>
    </row>
    <row r="24" spans="1:7" ht="20.100000000000001" customHeight="1" x14ac:dyDescent="0.15">
      <c r="A24" s="42"/>
      <c r="B24" s="19" t="s">
        <v>36</v>
      </c>
      <c r="C24" s="13">
        <f t="shared" si="1"/>
        <v>0</v>
      </c>
      <c r="D24" s="12">
        <f>INT((179000+9259)*149.44/1000*6)</f>
        <v>168800</v>
      </c>
      <c r="E24" s="26">
        <v>0</v>
      </c>
      <c r="F24" s="29" t="s">
        <v>33</v>
      </c>
      <c r="G24" s="22" t="s">
        <v>34</v>
      </c>
    </row>
    <row r="25" spans="1:7" ht="20.100000000000001" customHeight="1" x14ac:dyDescent="0.15">
      <c r="A25" s="42"/>
      <c r="B25" s="21" t="s">
        <v>37</v>
      </c>
      <c r="C25" s="13">
        <f t="shared" si="1"/>
        <v>0</v>
      </c>
      <c r="D25" s="12">
        <f>INT((179000+9259)*3/1000*11)</f>
        <v>6212</v>
      </c>
      <c r="E25" s="26">
        <v>0</v>
      </c>
      <c r="F25" s="30" t="s">
        <v>25</v>
      </c>
      <c r="G25" s="21" t="s">
        <v>32</v>
      </c>
    </row>
    <row r="26" spans="1:7" ht="20.100000000000001" customHeight="1" x14ac:dyDescent="0.15">
      <c r="A26" s="43"/>
      <c r="B26" s="2" t="s">
        <v>4</v>
      </c>
      <c r="C26" s="13">
        <f t="shared" si="1"/>
        <v>0</v>
      </c>
      <c r="D26" s="12">
        <f>SUM(D21:D25)</f>
        <v>2384864</v>
      </c>
      <c r="E26" s="12">
        <f>SUM(E21:E25)</f>
        <v>0</v>
      </c>
      <c r="F26" s="1"/>
      <c r="G26" s="1"/>
    </row>
    <row r="27" spans="1:7" ht="20.100000000000001" customHeight="1" x14ac:dyDescent="0.15">
      <c r="A27" s="35" t="s">
        <v>5</v>
      </c>
      <c r="B27" s="4" t="s">
        <v>26</v>
      </c>
      <c r="C27" s="13">
        <f t="shared" si="1"/>
        <v>0</v>
      </c>
      <c r="D27" s="12">
        <f>281600*1/4*11</f>
        <v>774400</v>
      </c>
      <c r="E27" s="31">
        <v>0</v>
      </c>
      <c r="F27" s="32" t="s">
        <v>41</v>
      </c>
      <c r="G27" s="22" t="s">
        <v>42</v>
      </c>
    </row>
    <row r="28" spans="1:7" ht="20.100000000000001" customHeight="1" x14ac:dyDescent="0.15">
      <c r="A28" s="36"/>
      <c r="B28" s="2" t="s">
        <v>4</v>
      </c>
      <c r="C28" s="13">
        <f t="shared" si="1"/>
        <v>0</v>
      </c>
      <c r="D28" s="12">
        <f>SUM(D27:D27)</f>
        <v>774400</v>
      </c>
      <c r="E28" s="12">
        <f>SUM(E27:E27)</f>
        <v>0</v>
      </c>
      <c r="F28" s="1"/>
      <c r="G28" s="1"/>
    </row>
    <row r="29" spans="1:7" ht="20.100000000000001" customHeight="1" x14ac:dyDescent="0.15">
      <c r="A29" s="37"/>
      <c r="B29" s="3" t="s">
        <v>7</v>
      </c>
      <c r="C29" s="13">
        <f t="shared" si="1"/>
        <v>0</v>
      </c>
      <c r="D29" s="14">
        <f>D26+D28</f>
        <v>3159264</v>
      </c>
      <c r="E29" s="14">
        <f>E26+E28</f>
        <v>0</v>
      </c>
      <c r="F29" s="1"/>
      <c r="G29" s="1"/>
    </row>
    <row r="30" spans="1:7" ht="20.100000000000001" customHeight="1" x14ac:dyDescent="0.15">
      <c r="A30" s="38"/>
      <c r="B30" s="3" t="s">
        <v>15</v>
      </c>
      <c r="C30" s="13">
        <f t="shared" si="1"/>
        <v>0</v>
      </c>
      <c r="D30" s="14">
        <f>INT(D29*0.08)</f>
        <v>252741</v>
      </c>
      <c r="E30" s="14">
        <f>INT(E29*0.08)</f>
        <v>0</v>
      </c>
      <c r="F30" s="1"/>
      <c r="G30" s="45" t="s">
        <v>45</v>
      </c>
    </row>
    <row r="31" spans="1:7" ht="20.100000000000001" customHeight="1" x14ac:dyDescent="0.15">
      <c r="A31" s="39"/>
      <c r="B31" s="3" t="s">
        <v>8</v>
      </c>
      <c r="C31" s="13">
        <f t="shared" si="1"/>
        <v>0</v>
      </c>
      <c r="D31" s="14">
        <f>D29+D30</f>
        <v>3412005</v>
      </c>
      <c r="E31" s="14">
        <f>E29+E30</f>
        <v>0</v>
      </c>
      <c r="F31" s="1"/>
      <c r="G31" s="1"/>
    </row>
    <row r="34" spans="2:5" ht="20.100000000000001" customHeight="1" x14ac:dyDescent="0.15">
      <c r="B34" s="2" t="s">
        <v>10</v>
      </c>
      <c r="C34" s="14">
        <f t="shared" ref="C34:D34" si="2">C17+C31</f>
        <v>0</v>
      </c>
      <c r="D34" s="14">
        <f t="shared" si="2"/>
        <v>3721794</v>
      </c>
      <c r="E34" s="14">
        <f>E17+E31</f>
        <v>0</v>
      </c>
    </row>
    <row r="36" spans="2:5" x14ac:dyDescent="0.15">
      <c r="C36" t="s">
        <v>14</v>
      </c>
    </row>
  </sheetData>
  <mergeCells count="11">
    <mergeCell ref="F2:G2"/>
    <mergeCell ref="A27:A28"/>
    <mergeCell ref="A29:A31"/>
    <mergeCell ref="F6:G6"/>
    <mergeCell ref="A7:A12"/>
    <mergeCell ref="A13:A14"/>
    <mergeCell ref="A15:A17"/>
    <mergeCell ref="F19:G19"/>
    <mergeCell ref="A20:A26"/>
    <mergeCell ref="A6:E6"/>
    <mergeCell ref="A19:E19"/>
  </mergeCells>
  <phoneticPr fontId="2"/>
  <pageMargins left="0.70866141732283472" right="0.44" top="0.74803149606299213" bottom="0.74803149606299213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6"/>
  <sheetViews>
    <sheetView tabSelected="1" topLeftCell="A25" zoomScale="138" zoomScaleNormal="138" workbookViewId="0">
      <selection activeCell="G30" sqref="G30"/>
    </sheetView>
  </sheetViews>
  <sheetFormatPr defaultRowHeight="12" x14ac:dyDescent="0.15"/>
  <cols>
    <col min="1" max="1" width="5.140625" customWidth="1"/>
    <col min="2" max="2" width="13.28515625" customWidth="1"/>
    <col min="3" max="3" width="10.5703125" customWidth="1"/>
    <col min="4" max="4" width="11.85546875" customWidth="1"/>
    <col min="5" max="5" width="12" customWidth="1"/>
    <col min="6" max="6" width="30.7109375" customWidth="1"/>
    <col min="7" max="7" width="35.5703125" customWidth="1"/>
  </cols>
  <sheetData>
    <row r="2" spans="1:7" x14ac:dyDescent="0.15">
      <c r="B2" t="s">
        <v>21</v>
      </c>
      <c r="F2" s="34" t="s">
        <v>16</v>
      </c>
      <c r="G2" s="34"/>
    </row>
    <row r="3" spans="1:7" x14ac:dyDescent="0.15">
      <c r="B3" t="s">
        <v>43</v>
      </c>
    </row>
    <row r="5" spans="1:7" x14ac:dyDescent="0.15">
      <c r="G5" s="7" t="s">
        <v>9</v>
      </c>
    </row>
    <row r="6" spans="1:7" ht="20.100000000000001" customHeight="1" x14ac:dyDescent="0.15">
      <c r="A6" s="44" t="s">
        <v>6</v>
      </c>
      <c r="B6" s="44"/>
      <c r="C6" s="44"/>
      <c r="D6" s="44"/>
      <c r="E6" s="44"/>
      <c r="F6" s="40" t="s">
        <v>18</v>
      </c>
      <c r="G6" s="40"/>
    </row>
    <row r="7" spans="1:7" ht="20.100000000000001" customHeight="1" x14ac:dyDescent="0.15">
      <c r="A7" s="41" t="s">
        <v>3</v>
      </c>
      <c r="B7" s="2" t="s">
        <v>0</v>
      </c>
      <c r="C7" s="6" t="s">
        <v>11</v>
      </c>
      <c r="D7" s="6" t="s">
        <v>12</v>
      </c>
      <c r="E7" s="6" t="s">
        <v>13</v>
      </c>
      <c r="F7" s="2" t="s">
        <v>1</v>
      </c>
      <c r="G7" s="2" t="s">
        <v>2</v>
      </c>
    </row>
    <row r="8" spans="1:7" ht="20.100000000000001" customHeight="1" x14ac:dyDescent="0.15">
      <c r="A8" s="42"/>
      <c r="B8" s="5" t="s">
        <v>26</v>
      </c>
      <c r="C8" s="13">
        <f>MIN(D8,E8)</f>
        <v>0</v>
      </c>
      <c r="D8" s="13">
        <f>179000*1</f>
        <v>179000</v>
      </c>
      <c r="E8" s="26">
        <v>0</v>
      </c>
      <c r="F8" s="27" t="s">
        <v>22</v>
      </c>
      <c r="G8" s="20" t="s">
        <v>40</v>
      </c>
    </row>
    <row r="9" spans="1:7" ht="20.100000000000001" customHeight="1" x14ac:dyDescent="0.15">
      <c r="A9" s="42"/>
      <c r="B9" s="5" t="s">
        <v>27</v>
      </c>
      <c r="C9" s="13">
        <f t="shared" ref="C9:C17" si="0">MIN(D9,E9)</f>
        <v>0</v>
      </c>
      <c r="D9" s="13">
        <f>INT(10000/1.08*1)</f>
        <v>9259</v>
      </c>
      <c r="E9" s="26">
        <v>0</v>
      </c>
      <c r="F9" s="28" t="s">
        <v>23</v>
      </c>
      <c r="G9" s="20" t="s">
        <v>40</v>
      </c>
    </row>
    <row r="10" spans="1:7" ht="20.100000000000001" customHeight="1" x14ac:dyDescent="0.15">
      <c r="A10" s="42"/>
      <c r="B10" s="1" t="s">
        <v>28</v>
      </c>
      <c r="C10" s="13">
        <f t="shared" si="0"/>
        <v>0</v>
      </c>
      <c r="D10" s="12">
        <f>INT((179000+9259)*155.31/1000*1)</f>
        <v>29238</v>
      </c>
      <c r="E10" s="26">
        <v>0</v>
      </c>
      <c r="F10" s="29" t="s">
        <v>24</v>
      </c>
      <c r="G10" s="22" t="s">
        <v>30</v>
      </c>
    </row>
    <row r="11" spans="1:7" ht="20.100000000000001" customHeight="1" x14ac:dyDescent="0.15">
      <c r="A11" s="42"/>
      <c r="B11" s="15" t="s">
        <v>29</v>
      </c>
      <c r="C11" s="16">
        <f t="shared" si="0"/>
        <v>0</v>
      </c>
      <c r="D11" s="17">
        <f>INT((D8+D9)*3/1000)</f>
        <v>564</v>
      </c>
      <c r="E11" s="26">
        <v>0</v>
      </c>
      <c r="F11" s="30" t="s">
        <v>25</v>
      </c>
      <c r="G11" s="21" t="s">
        <v>32</v>
      </c>
    </row>
    <row r="12" spans="1:7" ht="20.100000000000001" customHeight="1" x14ac:dyDescent="0.15">
      <c r="A12" s="43"/>
      <c r="B12" s="2" t="s">
        <v>4</v>
      </c>
      <c r="C12" s="13">
        <f t="shared" si="0"/>
        <v>0</v>
      </c>
      <c r="D12" s="12">
        <f>SUM(D8:D11)</f>
        <v>218061</v>
      </c>
      <c r="E12" s="12">
        <f>SUM(E8:E11)</f>
        <v>0</v>
      </c>
      <c r="F12" s="20"/>
      <c r="G12" s="1"/>
    </row>
    <row r="13" spans="1:7" ht="20.100000000000001" customHeight="1" x14ac:dyDescent="0.15">
      <c r="A13" s="35" t="s">
        <v>5</v>
      </c>
      <c r="B13" s="4" t="s">
        <v>26</v>
      </c>
      <c r="C13" s="13">
        <f t="shared" si="0"/>
        <v>0</v>
      </c>
      <c r="D13" s="12">
        <f>291600*1/4*1</f>
        <v>72900</v>
      </c>
      <c r="E13" s="31">
        <v>0</v>
      </c>
      <c r="F13" s="32" t="s">
        <v>41</v>
      </c>
      <c r="G13" s="22" t="s">
        <v>42</v>
      </c>
    </row>
    <row r="14" spans="1:7" ht="20.100000000000001" customHeight="1" x14ac:dyDescent="0.15">
      <c r="A14" s="36"/>
      <c r="B14" s="2" t="s">
        <v>4</v>
      </c>
      <c r="C14" s="13">
        <f t="shared" si="0"/>
        <v>0</v>
      </c>
      <c r="D14" s="12">
        <f>SUM(D13:D13)</f>
        <v>72900</v>
      </c>
      <c r="E14" s="12">
        <f>SUM(E13:E13)</f>
        <v>0</v>
      </c>
      <c r="F14" s="20"/>
      <c r="G14" s="1"/>
    </row>
    <row r="15" spans="1:7" ht="20.100000000000001" customHeight="1" x14ac:dyDescent="0.15">
      <c r="A15" s="37"/>
      <c r="B15" s="3" t="s">
        <v>7</v>
      </c>
      <c r="C15" s="13">
        <f t="shared" si="0"/>
        <v>0</v>
      </c>
      <c r="D15" s="14">
        <f>D12+D14</f>
        <v>290961</v>
      </c>
      <c r="E15" s="14">
        <f>E12+E14</f>
        <v>0</v>
      </c>
      <c r="F15" s="20"/>
      <c r="G15" s="1"/>
    </row>
    <row r="16" spans="1:7" ht="20.100000000000001" customHeight="1" x14ac:dyDescent="0.15">
      <c r="A16" s="38"/>
      <c r="B16" s="3" t="s">
        <v>15</v>
      </c>
      <c r="C16" s="13">
        <f t="shared" si="0"/>
        <v>0</v>
      </c>
      <c r="D16" s="14">
        <f>INT(D15*0.08)</f>
        <v>23276</v>
      </c>
      <c r="E16" s="14">
        <f>INT(E15*0.08)</f>
        <v>0</v>
      </c>
      <c r="F16" s="20"/>
      <c r="G16" s="46" t="s">
        <v>45</v>
      </c>
    </row>
    <row r="17" spans="1:7" ht="20.100000000000001" customHeight="1" x14ac:dyDescent="0.15">
      <c r="A17" s="39"/>
      <c r="B17" s="3" t="s">
        <v>8</v>
      </c>
      <c r="C17" s="13">
        <f t="shared" si="0"/>
        <v>0</v>
      </c>
      <c r="D17" s="14">
        <f>D15+D16</f>
        <v>314237</v>
      </c>
      <c r="E17" s="14">
        <f>E15+E16</f>
        <v>0</v>
      </c>
      <c r="F17" s="20"/>
      <c r="G17" s="1"/>
    </row>
    <row r="18" spans="1:7" ht="24.75" customHeight="1" x14ac:dyDescent="0.15">
      <c r="A18" s="8"/>
      <c r="B18" s="9"/>
      <c r="C18" s="10"/>
      <c r="D18" s="10"/>
      <c r="E18" s="10"/>
      <c r="F18" s="11"/>
      <c r="G18" s="11"/>
    </row>
    <row r="19" spans="1:7" ht="20.100000000000001" customHeight="1" x14ac:dyDescent="0.15">
      <c r="A19" s="44" t="s">
        <v>17</v>
      </c>
      <c r="B19" s="44"/>
      <c r="C19" s="44"/>
      <c r="D19" s="44"/>
      <c r="E19" s="44"/>
      <c r="F19" s="40" t="s">
        <v>19</v>
      </c>
      <c r="G19" s="40"/>
    </row>
    <row r="20" spans="1:7" ht="20.100000000000001" customHeight="1" x14ac:dyDescent="0.15">
      <c r="A20" s="41" t="s">
        <v>3</v>
      </c>
      <c r="B20" s="2" t="s">
        <v>0</v>
      </c>
      <c r="C20" s="6" t="s">
        <v>11</v>
      </c>
      <c r="D20" s="6" t="s">
        <v>12</v>
      </c>
      <c r="E20" s="6" t="s">
        <v>13</v>
      </c>
      <c r="F20" s="2" t="s">
        <v>1</v>
      </c>
      <c r="G20" s="2" t="s">
        <v>2</v>
      </c>
    </row>
    <row r="21" spans="1:7" ht="20.100000000000001" customHeight="1" x14ac:dyDescent="0.15">
      <c r="A21" s="42"/>
      <c r="B21" s="18" t="s">
        <v>26</v>
      </c>
      <c r="C21" s="13">
        <f>MIN(D21,E21)</f>
        <v>0</v>
      </c>
      <c r="D21" s="13">
        <f>179000*11</f>
        <v>1969000</v>
      </c>
      <c r="E21" s="26">
        <v>0</v>
      </c>
      <c r="F21" s="27" t="s">
        <v>22</v>
      </c>
      <c r="G21" s="20" t="s">
        <v>40</v>
      </c>
    </row>
    <row r="22" spans="1:7" ht="20.100000000000001" customHeight="1" x14ac:dyDescent="0.15">
      <c r="A22" s="42"/>
      <c r="B22" s="23" t="s">
        <v>27</v>
      </c>
      <c r="C22" s="13">
        <f t="shared" ref="C22:C31" si="1">MIN(D22,E22)</f>
        <v>0</v>
      </c>
      <c r="D22" s="13">
        <f>INT(10000/1.08*11)</f>
        <v>101851</v>
      </c>
      <c r="E22" s="26">
        <v>0</v>
      </c>
      <c r="F22" s="28" t="s">
        <v>23</v>
      </c>
      <c r="G22" s="20" t="s">
        <v>40</v>
      </c>
    </row>
    <row r="23" spans="1:7" ht="20.100000000000001" customHeight="1" x14ac:dyDescent="0.15">
      <c r="A23" s="42"/>
      <c r="B23" s="19" t="s">
        <v>35</v>
      </c>
      <c r="C23" s="13">
        <f t="shared" si="1"/>
        <v>0</v>
      </c>
      <c r="D23" s="12">
        <f>INT((179000+9259)*156.27/1000*5)</f>
        <v>147096</v>
      </c>
      <c r="E23" s="26">
        <v>0</v>
      </c>
      <c r="F23" s="29" t="s">
        <v>39</v>
      </c>
      <c r="G23" s="22" t="s">
        <v>30</v>
      </c>
    </row>
    <row r="24" spans="1:7" ht="20.100000000000001" customHeight="1" x14ac:dyDescent="0.15">
      <c r="A24" s="42"/>
      <c r="B24" s="19" t="s">
        <v>36</v>
      </c>
      <c r="C24" s="13">
        <f>MIN(D24,E24)</f>
        <v>0</v>
      </c>
      <c r="D24" s="12">
        <f>INT((179000+9259)*158.04/1000*6)</f>
        <v>178514</v>
      </c>
      <c r="E24" s="26">
        <v>0</v>
      </c>
      <c r="F24" s="29" t="s">
        <v>38</v>
      </c>
      <c r="G24" s="22" t="s">
        <v>30</v>
      </c>
    </row>
    <row r="25" spans="1:7" ht="20.100000000000001" customHeight="1" x14ac:dyDescent="0.15">
      <c r="A25" s="42"/>
      <c r="B25" s="20" t="s">
        <v>37</v>
      </c>
      <c r="C25" s="24">
        <f>MIN(D25,E25)</f>
        <v>0</v>
      </c>
      <c r="D25" s="25">
        <f>INT((179000+9259)*3/1000*11)</f>
        <v>6212</v>
      </c>
      <c r="E25" s="33">
        <v>0</v>
      </c>
      <c r="F25" s="29" t="s">
        <v>25</v>
      </c>
      <c r="G25" s="20" t="s">
        <v>32</v>
      </c>
    </row>
    <row r="26" spans="1:7" ht="20.100000000000001" customHeight="1" x14ac:dyDescent="0.15">
      <c r="A26" s="43"/>
      <c r="B26" s="2" t="s">
        <v>4</v>
      </c>
      <c r="C26" s="13">
        <f t="shared" si="1"/>
        <v>0</v>
      </c>
      <c r="D26" s="12">
        <f>SUM(D21:D25)</f>
        <v>2402673</v>
      </c>
      <c r="E26" s="12">
        <f>SUM(E21:E25)</f>
        <v>0</v>
      </c>
      <c r="F26" s="1"/>
      <c r="G26" s="1"/>
    </row>
    <row r="27" spans="1:7" ht="20.100000000000001" customHeight="1" x14ac:dyDescent="0.15">
      <c r="A27" s="35" t="s">
        <v>5</v>
      </c>
      <c r="B27" s="4" t="s">
        <v>26</v>
      </c>
      <c r="C27" s="13">
        <f t="shared" si="1"/>
        <v>0</v>
      </c>
      <c r="D27" s="12">
        <f>291600*1/4*11</f>
        <v>801900</v>
      </c>
      <c r="E27" s="31">
        <v>0</v>
      </c>
      <c r="F27" s="32" t="s">
        <v>41</v>
      </c>
      <c r="G27" s="22" t="s">
        <v>42</v>
      </c>
    </row>
    <row r="28" spans="1:7" ht="20.100000000000001" customHeight="1" x14ac:dyDescent="0.15">
      <c r="A28" s="36"/>
      <c r="B28" s="2" t="s">
        <v>4</v>
      </c>
      <c r="C28" s="13">
        <f t="shared" si="1"/>
        <v>0</v>
      </c>
      <c r="D28" s="12">
        <f>SUM(D27:D27)</f>
        <v>801900</v>
      </c>
      <c r="E28" s="12">
        <f>SUM(E27:E27)</f>
        <v>0</v>
      </c>
      <c r="F28" s="1"/>
      <c r="G28" s="1"/>
    </row>
    <row r="29" spans="1:7" ht="20.100000000000001" customHeight="1" x14ac:dyDescent="0.15">
      <c r="A29" s="37"/>
      <c r="B29" s="3" t="s">
        <v>7</v>
      </c>
      <c r="C29" s="13">
        <f t="shared" si="1"/>
        <v>0</v>
      </c>
      <c r="D29" s="14">
        <f>D26+D28</f>
        <v>3204573</v>
      </c>
      <c r="E29" s="14">
        <f>E26+E28</f>
        <v>0</v>
      </c>
      <c r="F29" s="1"/>
      <c r="G29" s="1"/>
    </row>
    <row r="30" spans="1:7" ht="20.100000000000001" customHeight="1" x14ac:dyDescent="0.15">
      <c r="A30" s="38"/>
      <c r="B30" s="3" t="s">
        <v>15</v>
      </c>
      <c r="C30" s="13">
        <f t="shared" si="1"/>
        <v>0</v>
      </c>
      <c r="D30" s="14">
        <f>INT(D29*0.08)</f>
        <v>256365</v>
      </c>
      <c r="E30" s="14">
        <f>INT(E29*0.08)</f>
        <v>0</v>
      </c>
      <c r="F30" s="1"/>
      <c r="G30" s="46" t="s">
        <v>45</v>
      </c>
    </row>
    <row r="31" spans="1:7" ht="20.100000000000001" customHeight="1" x14ac:dyDescent="0.15">
      <c r="A31" s="39"/>
      <c r="B31" s="3" t="s">
        <v>8</v>
      </c>
      <c r="C31" s="13">
        <f t="shared" si="1"/>
        <v>0</v>
      </c>
      <c r="D31" s="14">
        <f>D29+D30</f>
        <v>3460938</v>
      </c>
      <c r="E31" s="14">
        <f>E29+E30</f>
        <v>0</v>
      </c>
      <c r="F31" s="1"/>
      <c r="G31" s="1"/>
    </row>
    <row r="34" spans="2:5" ht="20.100000000000001" customHeight="1" x14ac:dyDescent="0.15">
      <c r="B34" s="2" t="s">
        <v>10</v>
      </c>
      <c r="C34" s="14">
        <f t="shared" ref="C34:D34" si="2">C17+C31</f>
        <v>0</v>
      </c>
      <c r="D34" s="14">
        <f t="shared" si="2"/>
        <v>3775175</v>
      </c>
      <c r="E34" s="14">
        <f>E17+E31</f>
        <v>0</v>
      </c>
    </row>
    <row r="36" spans="2:5" x14ac:dyDescent="0.15">
      <c r="C36" t="s">
        <v>14</v>
      </c>
    </row>
  </sheetData>
  <mergeCells count="11">
    <mergeCell ref="F2:G2"/>
    <mergeCell ref="A20:A26"/>
    <mergeCell ref="A27:A28"/>
    <mergeCell ref="A29:A31"/>
    <mergeCell ref="A6:E6"/>
    <mergeCell ref="F6:G6"/>
    <mergeCell ref="A7:A12"/>
    <mergeCell ref="A13:A14"/>
    <mergeCell ref="A15:A17"/>
    <mergeCell ref="A19:E19"/>
    <mergeCell ref="F19:G19"/>
  </mergeCells>
  <phoneticPr fontId="2"/>
  <pageMargins left="0.70866141732283472" right="0.44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内訳(介護なし)</vt:lpstr>
      <vt:lpstr>内訳(介護あり)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KIKIN4</cp:lastModifiedBy>
  <cp:lastPrinted>2013-11-14T11:56:48Z</cp:lastPrinted>
  <dcterms:created xsi:type="dcterms:W3CDTF">2013-11-12T10:35:30Z</dcterms:created>
  <dcterms:modified xsi:type="dcterms:W3CDTF">2015-02-14T06:39:04Z</dcterms:modified>
</cp:coreProperties>
</file>