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akushin04\Desktop\"/>
    </mc:Choice>
  </mc:AlternateContent>
  <bookViews>
    <workbookView xWindow="120" yWindow="15" windowWidth="19065" windowHeight="8775"/>
  </bookViews>
  <sheets>
    <sheet name="記載例" sheetId="6" r:id="rId1"/>
  </sheets>
  <calcPr calcId="152511"/>
</workbook>
</file>

<file path=xl/calcChain.xml><?xml version="1.0" encoding="utf-8"?>
<calcChain xmlns="http://schemas.openxmlformats.org/spreadsheetml/2006/main">
  <c r="E25" i="6" l="1"/>
  <c r="E10" i="6"/>
  <c r="D10" i="6"/>
  <c r="D8" i="6"/>
  <c r="E9" i="6"/>
  <c r="D9" i="6"/>
  <c r="E24" i="6"/>
  <c r="E23" i="6"/>
  <c r="D25" i="6"/>
  <c r="D24" i="6"/>
  <c r="D23" i="6"/>
  <c r="E22" i="6"/>
  <c r="D22" i="6"/>
  <c r="E27" i="6" l="1"/>
  <c r="E21" i="6"/>
  <c r="E13" i="6"/>
  <c r="E8" i="6"/>
  <c r="E11" i="6" s="1"/>
  <c r="D27" i="6" l="1"/>
  <c r="D13" i="6"/>
  <c r="C24" i="6" l="1"/>
  <c r="C23" i="6"/>
  <c r="C25" i="6"/>
  <c r="C27" i="6"/>
  <c r="C13" i="6"/>
  <c r="C10" i="6"/>
  <c r="C9" i="6"/>
  <c r="C8" i="6"/>
  <c r="C22" i="6"/>
  <c r="D11" i="6" l="1"/>
  <c r="C11" i="6" s="1"/>
  <c r="D21" i="6"/>
  <c r="C21" i="6" s="1"/>
  <c r="E28" i="6"/>
  <c r="E14" i="6"/>
  <c r="D26" i="6" l="1"/>
  <c r="D12" i="6"/>
  <c r="E26" i="6"/>
  <c r="E29" i="6" l="1"/>
  <c r="C26" i="6"/>
  <c r="D14" i="6"/>
  <c r="D28" i="6"/>
  <c r="E12" i="6"/>
  <c r="D15" i="6" l="1"/>
  <c r="D16" i="6" s="1"/>
  <c r="D17" i="6" s="1"/>
  <c r="C14" i="6"/>
  <c r="D29" i="6"/>
  <c r="D30" i="6" s="1"/>
  <c r="D31" i="6" s="1"/>
  <c r="C28" i="6"/>
  <c r="E30" i="6"/>
  <c r="E31" i="6" s="1"/>
  <c r="E15" i="6"/>
  <c r="C12" i="6"/>
  <c r="D33" i="6" l="1"/>
  <c r="C15" i="6"/>
  <c r="E16" i="6"/>
  <c r="E17" i="6" s="1"/>
  <c r="E33" i="6" s="1"/>
  <c r="C31" i="6"/>
  <c r="C29" i="6"/>
  <c r="C30" i="6"/>
  <c r="C16" i="6" l="1"/>
  <c r="C17" i="6"/>
  <c r="C33" i="6" s="1"/>
</calcChain>
</file>

<file path=xl/sharedStrings.xml><?xml version="1.0" encoding="utf-8"?>
<sst xmlns="http://schemas.openxmlformats.org/spreadsheetml/2006/main" count="74" uniqueCount="50">
  <si>
    <t>項目</t>
    <rPh sb="0" eb="2">
      <t>コウモク</t>
    </rPh>
    <phoneticPr fontId="2"/>
  </si>
  <si>
    <t>算定式</t>
    <rPh sb="0" eb="3">
      <t>サンテイシキ</t>
    </rPh>
    <phoneticPr fontId="2"/>
  </si>
  <si>
    <t>備考</t>
    <rPh sb="0" eb="2">
      <t>ビコウ</t>
    </rPh>
    <phoneticPr fontId="2"/>
  </si>
  <si>
    <t>新規雇用者</t>
    <rPh sb="0" eb="2">
      <t>シンキ</t>
    </rPh>
    <rPh sb="2" eb="5">
      <t>コヨウシャ</t>
    </rPh>
    <phoneticPr fontId="2"/>
  </si>
  <si>
    <t>小計</t>
    <rPh sb="0" eb="2">
      <t>ショウケイ</t>
    </rPh>
    <phoneticPr fontId="2"/>
  </si>
  <si>
    <t>事業リーダー</t>
    <rPh sb="0" eb="2">
      <t>ジギョウ</t>
    </rPh>
    <phoneticPr fontId="2"/>
  </si>
  <si>
    <t>平成26年度分　</t>
    <rPh sb="0" eb="2">
      <t>ヘイセイ</t>
    </rPh>
    <rPh sb="4" eb="7">
      <t>ネンドブン</t>
    </rPh>
    <phoneticPr fontId="2"/>
  </si>
  <si>
    <t>計</t>
    <rPh sb="0" eb="1">
      <t>ケイ</t>
    </rPh>
    <phoneticPr fontId="2"/>
  </si>
  <si>
    <t>合計</t>
    <rPh sb="0" eb="2">
      <t>ゴウケイ</t>
    </rPh>
    <phoneticPr fontId="2"/>
  </si>
  <si>
    <t>　　単位：円</t>
    <rPh sb="2" eb="4">
      <t>タンイ</t>
    </rPh>
    <rPh sb="5" eb="6">
      <t>エン</t>
    </rPh>
    <phoneticPr fontId="2"/>
  </si>
  <si>
    <t>総計</t>
    <rPh sb="0" eb="2">
      <t>ソウケイ</t>
    </rPh>
    <phoneticPr fontId="2"/>
  </si>
  <si>
    <t>委託予定額</t>
    <rPh sb="0" eb="2">
      <t>イタク</t>
    </rPh>
    <rPh sb="2" eb="4">
      <t>ヨテイ</t>
    </rPh>
    <rPh sb="4" eb="5">
      <t>ガク</t>
    </rPh>
    <phoneticPr fontId="2"/>
  </si>
  <si>
    <t>上限額　A</t>
    <rPh sb="0" eb="3">
      <t>ジョウゲンガク</t>
    </rPh>
    <phoneticPr fontId="2"/>
  </si>
  <si>
    <t>見込費用　B</t>
    <rPh sb="0" eb="2">
      <t>ミコ</t>
    </rPh>
    <rPh sb="2" eb="4">
      <t>ヒヨウ</t>
    </rPh>
    <phoneticPr fontId="2"/>
  </si>
  <si>
    <t>※　上限額の範囲（AとBのうち低い方）で契約することとなります</t>
    <rPh sb="2" eb="5">
      <t>ジョウゲンガク</t>
    </rPh>
    <rPh sb="6" eb="8">
      <t>ハンイ</t>
    </rPh>
    <rPh sb="15" eb="16">
      <t>ヒク</t>
    </rPh>
    <rPh sb="17" eb="18">
      <t>ホウ</t>
    </rPh>
    <rPh sb="20" eb="22">
      <t>ケイヤク</t>
    </rPh>
    <phoneticPr fontId="2"/>
  </si>
  <si>
    <t>消費税(8%)</t>
    <rPh sb="0" eb="3">
      <t>ショウヒゼイ</t>
    </rPh>
    <phoneticPr fontId="2"/>
  </si>
  <si>
    <t>平成27年度分　</t>
    <rPh sb="0" eb="2">
      <t>ヘイセイ</t>
    </rPh>
    <rPh sb="4" eb="7">
      <t>ネンドブン</t>
    </rPh>
    <phoneticPr fontId="2"/>
  </si>
  <si>
    <t>(見積費用内訳書：介護保険対象外の場合)</t>
    <rPh sb="1" eb="3">
      <t>ミツモリ</t>
    </rPh>
    <rPh sb="3" eb="5">
      <t>ヒヨウ</t>
    </rPh>
    <rPh sb="5" eb="7">
      <t>ウチワケ</t>
    </rPh>
    <rPh sb="7" eb="8">
      <t>ショ</t>
    </rPh>
    <rPh sb="9" eb="11">
      <t>カイゴ</t>
    </rPh>
    <rPh sb="11" eb="13">
      <t>ホケン</t>
    </rPh>
    <rPh sb="13" eb="15">
      <t>タイショウ</t>
    </rPh>
    <rPh sb="15" eb="16">
      <t>ガイ</t>
    </rPh>
    <rPh sb="17" eb="19">
      <t>バアイ</t>
    </rPh>
    <phoneticPr fontId="2"/>
  </si>
  <si>
    <t>①基本給</t>
    <rPh sb="1" eb="4">
      <t>キホンキュウ</t>
    </rPh>
    <phoneticPr fontId="2"/>
  </si>
  <si>
    <t>②通勤手当</t>
    <rPh sb="1" eb="3">
      <t>ツウキン</t>
    </rPh>
    <rPh sb="3" eb="5">
      <t>テアテ</t>
    </rPh>
    <phoneticPr fontId="2"/>
  </si>
  <si>
    <t>③社会保険料</t>
    <rPh sb="1" eb="3">
      <t>シャカイ</t>
    </rPh>
    <rPh sb="3" eb="6">
      <t>ホケンリョウ</t>
    </rPh>
    <phoneticPr fontId="2"/>
  </si>
  <si>
    <t>④労災保険料</t>
    <rPh sb="1" eb="3">
      <t>ロウサイ</t>
    </rPh>
    <rPh sb="3" eb="6">
      <t>ホケンリョウ</t>
    </rPh>
    <phoneticPr fontId="2"/>
  </si>
  <si>
    <t>③社会保険料(4～8月)</t>
    <rPh sb="1" eb="3">
      <t>シャカイ</t>
    </rPh>
    <rPh sb="3" eb="6">
      <t>ホケンリョウ</t>
    </rPh>
    <rPh sb="10" eb="11">
      <t>ガツ</t>
    </rPh>
    <phoneticPr fontId="2"/>
  </si>
  <si>
    <t>④社会保険料(9～2月)</t>
    <rPh sb="1" eb="3">
      <t>シャカイ</t>
    </rPh>
    <rPh sb="3" eb="6">
      <t>ホケンリョウ</t>
    </rPh>
    <rPh sb="10" eb="11">
      <t>ガツ</t>
    </rPh>
    <phoneticPr fontId="2"/>
  </si>
  <si>
    <t>⑤労災保険料</t>
    <rPh sb="1" eb="3">
      <t>ロウサイ</t>
    </rPh>
    <rPh sb="3" eb="6">
      <t>ホケンリョウ</t>
    </rPh>
    <phoneticPr fontId="2"/>
  </si>
  <si>
    <t>月中採用の場合、その月は勤務日/営業日で日数按分</t>
    <rPh sb="0" eb="1">
      <t>ツキ</t>
    </rPh>
    <rPh sb="1" eb="2">
      <t>ナカ</t>
    </rPh>
    <rPh sb="2" eb="4">
      <t>サイヨウ</t>
    </rPh>
    <rPh sb="5" eb="7">
      <t>バアイ</t>
    </rPh>
    <rPh sb="10" eb="11">
      <t>ツキ</t>
    </rPh>
    <rPh sb="12" eb="15">
      <t>キンムビ</t>
    </rPh>
    <rPh sb="16" eb="19">
      <t>エイギョウビ</t>
    </rPh>
    <rPh sb="20" eb="22">
      <t>ニッスウ</t>
    </rPh>
    <rPh sb="22" eb="24">
      <t>アンブン</t>
    </rPh>
    <phoneticPr fontId="2"/>
  </si>
  <si>
    <t>役員報酬は対象外</t>
    <rPh sb="0" eb="2">
      <t>ヤクイン</t>
    </rPh>
    <rPh sb="2" eb="4">
      <t>ホウシュウ</t>
    </rPh>
    <rPh sb="5" eb="8">
      <t>タイショウガイ</t>
    </rPh>
    <phoneticPr fontId="2"/>
  </si>
  <si>
    <t>※黄色のセルに入力してください</t>
    <rPh sb="1" eb="3">
      <t>キイロ</t>
    </rPh>
    <rPh sb="7" eb="9">
      <t>ニュウリョク</t>
    </rPh>
    <phoneticPr fontId="2"/>
  </si>
  <si>
    <t>179,000円×1ヶ月</t>
    <rPh sb="7" eb="8">
      <t>エン</t>
    </rPh>
    <rPh sb="11" eb="12">
      <t>ゲツ</t>
    </rPh>
    <phoneticPr fontId="2"/>
  </si>
  <si>
    <t>281,600円×1/4×1ヶ月</t>
    <rPh sb="7" eb="8">
      <t>エン</t>
    </rPh>
    <rPh sb="15" eb="16">
      <t>ゲツ</t>
    </rPh>
    <phoneticPr fontId="2"/>
  </si>
  <si>
    <t>179,000円×11ヶ月</t>
    <rPh sb="7" eb="8">
      <t>エン</t>
    </rPh>
    <rPh sb="12" eb="13">
      <t>ゲツ</t>
    </rPh>
    <phoneticPr fontId="2"/>
  </si>
  <si>
    <t>281,600円×1/4×11ヶ月</t>
    <rPh sb="7" eb="8">
      <t>エン</t>
    </rPh>
    <rPh sb="16" eb="17">
      <t>ゲツ</t>
    </rPh>
    <phoneticPr fontId="2"/>
  </si>
  <si>
    <t>※記載例</t>
    <rPh sb="1" eb="3">
      <t>キサイ</t>
    </rPh>
    <rPh sb="3" eb="4">
      <t>レイ</t>
    </rPh>
    <phoneticPr fontId="2"/>
  </si>
  <si>
    <t>免税事業者の場合は、計算式を削除してください</t>
    <rPh sb="0" eb="2">
      <t>メンゼイ</t>
    </rPh>
    <rPh sb="2" eb="5">
      <t>ジギョウシャ</t>
    </rPh>
    <rPh sb="6" eb="8">
      <t>バアイ</t>
    </rPh>
    <rPh sb="10" eb="12">
      <t>ケイサン</t>
    </rPh>
    <rPh sb="12" eb="13">
      <t>シキ</t>
    </rPh>
    <rPh sb="14" eb="16">
      <t>サクジョ</t>
    </rPh>
    <phoneticPr fontId="2"/>
  </si>
  <si>
    <t>事業実施期間：H27.3.1～H27.3.31</t>
    <rPh sb="0" eb="2">
      <t>ジギョウ</t>
    </rPh>
    <rPh sb="2" eb="4">
      <t>ジッシ</t>
    </rPh>
    <rPh sb="4" eb="6">
      <t>キカン</t>
    </rPh>
    <phoneticPr fontId="2"/>
  </si>
  <si>
    <t>　　　　　　　　　　　　 新規雇用者    1人　　　事業リーダー　  1 人</t>
    <phoneticPr fontId="2"/>
  </si>
  <si>
    <t>事業実施期間：H27.4.1～H28.2.29</t>
    <rPh sb="0" eb="2">
      <t>ジギョウ</t>
    </rPh>
    <rPh sb="2" eb="4">
      <t>ジッシ</t>
    </rPh>
    <rPh sb="4" eb="6">
      <t>キカン</t>
    </rPh>
    <phoneticPr fontId="2"/>
  </si>
  <si>
    <r>
      <t xml:space="preserve">月中採用の場合、その月は勤務日/営業日で日数按分
</t>
    </r>
    <r>
      <rPr>
        <b/>
        <sz val="7"/>
        <color rgb="FFFF0000"/>
        <rFont val="ＭＳ Ｐゴシック"/>
        <family val="3"/>
        <charset val="128"/>
        <scheme val="minor"/>
      </rPr>
      <t>※一度税抜きの金額(小数点以下四捨五入)を出した上で、月数を掛けてください</t>
    </r>
    <rPh sb="0" eb="1">
      <t>ツキ</t>
    </rPh>
    <rPh sb="1" eb="2">
      <t>ナカ</t>
    </rPh>
    <rPh sb="2" eb="4">
      <t>サイヨウ</t>
    </rPh>
    <rPh sb="5" eb="7">
      <t>バアイ</t>
    </rPh>
    <rPh sb="10" eb="11">
      <t>ツキ</t>
    </rPh>
    <rPh sb="12" eb="15">
      <t>キンムビ</t>
    </rPh>
    <rPh sb="16" eb="19">
      <t>エイギョウビ</t>
    </rPh>
    <rPh sb="20" eb="22">
      <t>ニッスウ</t>
    </rPh>
    <rPh sb="22" eb="24">
      <t>アンブン</t>
    </rPh>
    <rPh sb="26" eb="28">
      <t>イチド</t>
    </rPh>
    <rPh sb="28" eb="29">
      <t>ゼイ</t>
    </rPh>
    <rPh sb="29" eb="30">
      <t>ヌ</t>
    </rPh>
    <rPh sb="32" eb="34">
      <t>キンガク</t>
    </rPh>
    <rPh sb="35" eb="38">
      <t>ショウスウテン</t>
    </rPh>
    <rPh sb="38" eb="40">
      <t>イカ</t>
    </rPh>
    <rPh sb="40" eb="44">
      <t>シシャゴニュウ</t>
    </rPh>
    <rPh sb="46" eb="47">
      <t>ダ</t>
    </rPh>
    <rPh sb="49" eb="50">
      <t>ウエ</t>
    </rPh>
    <rPh sb="52" eb="54">
      <t>ツキスウ</t>
    </rPh>
    <rPh sb="55" eb="56">
      <t>カ</t>
    </rPh>
    <phoneticPr fontId="2"/>
  </si>
  <si>
    <r>
      <t xml:space="preserve">厚生年金、健康保険、雇用保険、児童手当拠出金
</t>
    </r>
    <r>
      <rPr>
        <b/>
        <sz val="7"/>
        <color rgb="FFFF0000"/>
        <rFont val="ＭＳ Ｐゴシック"/>
        <family val="3"/>
        <charset val="128"/>
        <scheme val="minor"/>
      </rPr>
      <t>※料率は、別添「社会保険料率算定表」を元に記入してください</t>
    </r>
    <rPh sb="24" eb="26">
      <t>リョウリツ</t>
    </rPh>
    <rPh sb="28" eb="30">
      <t>ベッテン</t>
    </rPh>
    <rPh sb="31" eb="33">
      <t>シャカイ</t>
    </rPh>
    <rPh sb="33" eb="35">
      <t>ホケン</t>
    </rPh>
    <rPh sb="35" eb="36">
      <t>リョウ</t>
    </rPh>
    <rPh sb="36" eb="37">
      <t>リツ</t>
    </rPh>
    <rPh sb="37" eb="39">
      <t>サンテイ</t>
    </rPh>
    <rPh sb="39" eb="40">
      <t>ヒョウ</t>
    </rPh>
    <rPh sb="42" eb="43">
      <t>モト</t>
    </rPh>
    <rPh sb="44" eb="46">
      <t>キニュウ</t>
    </rPh>
    <phoneticPr fontId="2"/>
  </si>
  <si>
    <r>
      <t xml:space="preserve">労災保険料率は業種により異なる
</t>
    </r>
    <r>
      <rPr>
        <b/>
        <sz val="7"/>
        <color rgb="FFFF0000"/>
        <rFont val="ＭＳ Ｐゴシック"/>
        <family val="3"/>
        <charset val="128"/>
        <scheme val="minor"/>
      </rPr>
      <t>※料率は、別添「社会保険料率算定表」を元に記入してください</t>
    </r>
    <rPh sb="0" eb="2">
      <t>ロウサイ</t>
    </rPh>
    <rPh sb="2" eb="4">
      <t>ホケン</t>
    </rPh>
    <rPh sb="4" eb="5">
      <t>リョウ</t>
    </rPh>
    <rPh sb="5" eb="6">
      <t>リツ</t>
    </rPh>
    <rPh sb="7" eb="9">
      <t>ギョウシュ</t>
    </rPh>
    <rPh sb="12" eb="13">
      <t>コト</t>
    </rPh>
    <phoneticPr fontId="2"/>
  </si>
  <si>
    <t>10,000円÷1.08＝9,259円(小数点以下四捨五入)
9,259円×1ヶ月＝9,259円</t>
    <rPh sb="6" eb="7">
      <t>エン</t>
    </rPh>
    <rPh sb="18" eb="19">
      <t>エン</t>
    </rPh>
    <rPh sb="20" eb="23">
      <t>ショウスウテン</t>
    </rPh>
    <rPh sb="23" eb="25">
      <t>イカ</t>
    </rPh>
    <rPh sb="25" eb="29">
      <t>シシャゴニュウ</t>
    </rPh>
    <rPh sb="36" eb="37">
      <t>エン</t>
    </rPh>
    <rPh sb="40" eb="41">
      <t>ゲツ</t>
    </rPh>
    <rPh sb="47" eb="48">
      <t>エン</t>
    </rPh>
    <phoneticPr fontId="2"/>
  </si>
  <si>
    <r>
      <rPr>
        <b/>
        <sz val="7"/>
        <color rgb="FFFF0000"/>
        <rFont val="ＭＳ Ｐゴシック"/>
        <family val="3"/>
        <charset val="128"/>
        <scheme val="minor"/>
      </rPr>
      <t>(179,000円＋9,259円)</t>
    </r>
    <r>
      <rPr>
        <sz val="7"/>
        <color theme="1"/>
        <rFont val="ＭＳ Ｐゴシック"/>
        <family val="3"/>
        <charset val="128"/>
        <scheme val="minor"/>
      </rPr>
      <t>×</t>
    </r>
    <r>
      <rPr>
        <b/>
        <sz val="7"/>
        <color rgb="FFFF0000"/>
        <rFont val="ＭＳ Ｐゴシック"/>
        <family val="3"/>
        <charset val="128"/>
        <scheme val="minor"/>
      </rPr>
      <t>○○</t>
    </r>
    <r>
      <rPr>
        <sz val="7"/>
        <color theme="1"/>
        <rFont val="ＭＳ Ｐゴシック"/>
        <family val="3"/>
        <charset val="128"/>
        <scheme val="minor"/>
      </rPr>
      <t>/1000</t>
    </r>
    <rPh sb="8" eb="9">
      <t>エン</t>
    </rPh>
    <rPh sb="15" eb="16">
      <t>エン</t>
    </rPh>
    <phoneticPr fontId="2"/>
  </si>
  <si>
    <r>
      <rPr>
        <b/>
        <sz val="7"/>
        <color rgb="FFFF0000"/>
        <rFont val="ＭＳ Ｐゴシック"/>
        <family val="3"/>
        <charset val="128"/>
        <scheme val="minor"/>
      </rPr>
      <t>{(179,000円＋9,259円)×6ヶ月}</t>
    </r>
    <r>
      <rPr>
        <sz val="7"/>
        <color theme="1"/>
        <rFont val="ＭＳ Ｐゴシック"/>
        <family val="3"/>
        <charset val="128"/>
        <scheme val="minor"/>
      </rPr>
      <t>×</t>
    </r>
    <r>
      <rPr>
        <b/>
        <sz val="7"/>
        <color rgb="FFFF0000"/>
        <rFont val="ＭＳ Ｐゴシック"/>
        <family val="3"/>
        <charset val="128"/>
        <scheme val="minor"/>
      </rPr>
      <t>○○</t>
    </r>
    <r>
      <rPr>
        <sz val="7"/>
        <color theme="1"/>
        <rFont val="ＭＳ Ｐゴシック"/>
        <family val="3"/>
        <charset val="128"/>
        <scheme val="minor"/>
      </rPr>
      <t>/1000</t>
    </r>
    <rPh sb="9" eb="10">
      <t>エン</t>
    </rPh>
    <rPh sb="16" eb="17">
      <t>エン</t>
    </rPh>
    <rPh sb="21" eb="22">
      <t>ゲツ</t>
    </rPh>
    <phoneticPr fontId="2"/>
  </si>
  <si>
    <r>
      <rPr>
        <b/>
        <sz val="7"/>
        <color rgb="FFFF0000"/>
        <rFont val="ＭＳ Ｐゴシック"/>
        <family val="3"/>
        <charset val="128"/>
        <scheme val="minor"/>
      </rPr>
      <t>{(179,000円＋9,259円)×5ヶ月}</t>
    </r>
    <r>
      <rPr>
        <sz val="7"/>
        <color theme="1"/>
        <rFont val="ＭＳ Ｐゴシック"/>
        <family val="3"/>
        <charset val="128"/>
        <scheme val="minor"/>
      </rPr>
      <t>×</t>
    </r>
    <r>
      <rPr>
        <b/>
        <sz val="7"/>
        <color rgb="FFFF0000"/>
        <rFont val="ＭＳ Ｐゴシック"/>
        <family val="3"/>
        <charset val="128"/>
        <scheme val="minor"/>
      </rPr>
      <t>○○</t>
    </r>
    <r>
      <rPr>
        <sz val="7"/>
        <color theme="1"/>
        <rFont val="ＭＳ Ｐゴシック"/>
        <family val="3"/>
        <charset val="128"/>
        <scheme val="minor"/>
      </rPr>
      <t>/1000</t>
    </r>
    <rPh sb="9" eb="10">
      <t>エン</t>
    </rPh>
    <rPh sb="16" eb="17">
      <t>エン</t>
    </rPh>
    <rPh sb="21" eb="22">
      <t>ゲツ</t>
    </rPh>
    <phoneticPr fontId="2"/>
  </si>
  <si>
    <r>
      <rPr>
        <b/>
        <sz val="7"/>
        <color rgb="FFFF0000"/>
        <rFont val="ＭＳ Ｐゴシック"/>
        <family val="3"/>
        <charset val="128"/>
        <scheme val="minor"/>
      </rPr>
      <t>(1,969,000円＋101,849円)×○○</t>
    </r>
    <r>
      <rPr>
        <sz val="7"/>
        <color theme="1"/>
        <rFont val="ＭＳ Ｐゴシック"/>
        <family val="3"/>
        <charset val="128"/>
        <scheme val="minor"/>
      </rPr>
      <t>/1000</t>
    </r>
    <rPh sb="10" eb="11">
      <t>エン</t>
    </rPh>
    <rPh sb="19" eb="20">
      <t>エン</t>
    </rPh>
    <phoneticPr fontId="2"/>
  </si>
  <si>
    <t>※一度税抜きの金額(小数点以下四捨五入)を出した上で、月数を掛けてください</t>
    <phoneticPr fontId="2"/>
  </si>
  <si>
    <t>10,000円÷1.08＝9,259円(小数点以下四捨五入)
9,259円×11ヶ月＝101,849円</t>
    <rPh sb="6" eb="7">
      <t>エン</t>
    </rPh>
    <rPh sb="18" eb="19">
      <t>エン</t>
    </rPh>
    <rPh sb="20" eb="23">
      <t>ショウスウテン</t>
    </rPh>
    <rPh sb="23" eb="25">
      <t>イカ</t>
    </rPh>
    <rPh sb="25" eb="29">
      <t>シシャゴニュウ</t>
    </rPh>
    <rPh sb="36" eb="37">
      <t>エン</t>
    </rPh>
    <rPh sb="41" eb="42">
      <t>ゲツ</t>
    </rPh>
    <rPh sb="50" eb="51">
      <t>エン</t>
    </rPh>
    <phoneticPr fontId="2"/>
  </si>
  <si>
    <t>※社会保険料算定の際は、該当期間の基本給と通勤手当の合計額に料率を乗じて算定してください。</t>
    <rPh sb="1" eb="3">
      <t>シャカイ</t>
    </rPh>
    <rPh sb="3" eb="6">
      <t>ホケンリョウ</t>
    </rPh>
    <rPh sb="6" eb="8">
      <t>サンテイ</t>
    </rPh>
    <rPh sb="9" eb="10">
      <t>サイ</t>
    </rPh>
    <rPh sb="12" eb="14">
      <t>ガイトウ</t>
    </rPh>
    <rPh sb="14" eb="16">
      <t>キカン</t>
    </rPh>
    <rPh sb="17" eb="20">
      <t>キホンキュウ</t>
    </rPh>
    <rPh sb="21" eb="23">
      <t>ツウキン</t>
    </rPh>
    <rPh sb="23" eb="25">
      <t>テアテ</t>
    </rPh>
    <rPh sb="26" eb="28">
      <t>ゴウケイ</t>
    </rPh>
    <rPh sb="28" eb="29">
      <t>ガク</t>
    </rPh>
    <rPh sb="30" eb="32">
      <t>リョウリツ</t>
    </rPh>
    <rPh sb="33" eb="34">
      <t>ジョウ</t>
    </rPh>
    <rPh sb="36" eb="38">
      <t>サンテイ</t>
    </rPh>
    <phoneticPr fontId="2"/>
  </si>
  <si>
    <t>※日給社員の場合は、3月の勤務日数で計算して下さい</t>
    <rPh sb="1" eb="3">
      <t>ニッキュウ</t>
    </rPh>
    <rPh sb="3" eb="5">
      <t>シャイン</t>
    </rPh>
    <rPh sb="6" eb="8">
      <t>バアイ</t>
    </rPh>
    <rPh sb="11" eb="12">
      <t>ガツ</t>
    </rPh>
    <rPh sb="13" eb="15">
      <t>キンム</t>
    </rPh>
    <rPh sb="15" eb="17">
      <t>ニッスウ</t>
    </rPh>
    <rPh sb="18" eb="20">
      <t>ケイサン</t>
    </rPh>
    <rPh sb="22" eb="23">
      <t>クダ</t>
    </rPh>
    <phoneticPr fontId="2"/>
  </si>
  <si>
    <t>※日給社員の場合は、4月～2月の実勤務日数(見込みでも可)で計算してください</t>
    <rPh sb="1" eb="3">
      <t>ニッキュウ</t>
    </rPh>
    <rPh sb="3" eb="5">
      <t>シャイン</t>
    </rPh>
    <rPh sb="6" eb="8">
      <t>バアイ</t>
    </rPh>
    <rPh sb="11" eb="12">
      <t>ガツ</t>
    </rPh>
    <rPh sb="14" eb="15">
      <t>ガツ</t>
    </rPh>
    <rPh sb="16" eb="17">
      <t>ジツ</t>
    </rPh>
    <rPh sb="17" eb="19">
      <t>キンム</t>
    </rPh>
    <rPh sb="19" eb="21">
      <t>ニッスウ</t>
    </rPh>
    <rPh sb="22" eb="24">
      <t>ミコ</t>
    </rPh>
    <rPh sb="27" eb="28">
      <t>カ</t>
    </rPh>
    <rPh sb="30" eb="32">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</si>
</sst>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Red]\(#,##0\)"/>
  </numFmts>
  <fonts count="11" x14ac:knownFonts="1">
    <font>
      <sz val="10"/>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name val="ＭＳ Ｐゴシック"/>
      <family val="2"/>
      <charset val="128"/>
      <scheme val="minor"/>
    </font>
    <font>
      <sz val="10"/>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7"/>
      <name val="ＭＳ Ｐゴシック"/>
      <family val="3"/>
      <charset val="128"/>
      <scheme val="minor"/>
    </font>
    <font>
      <b/>
      <sz val="10"/>
      <color rgb="FFFF0000"/>
      <name val="ＭＳ Ｐゴシック"/>
      <family val="3"/>
      <charset val="128"/>
      <scheme val="minor"/>
    </font>
    <font>
      <b/>
      <sz val="7"/>
      <color rgb="FFFF0000"/>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shrinkToFit="1"/>
    </xf>
    <xf numFmtId="0" fontId="0" fillId="0" borderId="1" xfId="0" applyBorder="1" applyAlignment="1">
      <alignment horizontal="center" vertical="center" shrinkToFit="1"/>
    </xf>
    <xf numFmtId="0" fontId="0" fillId="0" borderId="0" xfId="0" applyAlignment="1">
      <alignment horizontal="right" vertical="center"/>
    </xf>
    <xf numFmtId="0" fontId="0" fillId="0" borderId="5" xfId="0" applyBorder="1" applyAlignment="1">
      <alignment horizontal="center" vertical="center"/>
    </xf>
    <xf numFmtId="0" fontId="0" fillId="0" borderId="5" xfId="0" applyFill="1" applyBorder="1" applyAlignment="1">
      <alignment horizontal="center" vertical="center"/>
    </xf>
    <xf numFmtId="177" fontId="0" fillId="0" borderId="5" xfId="0" applyNumberFormat="1" applyBorder="1">
      <alignment vertical="center"/>
    </xf>
    <xf numFmtId="0" fontId="0" fillId="0" borderId="5" xfId="0" applyBorder="1">
      <alignment vertical="center"/>
    </xf>
    <xf numFmtId="177" fontId="0" fillId="3" borderId="1" xfId="1" applyNumberFormat="1" applyFont="1" applyFill="1" applyBorder="1">
      <alignment vertical="center"/>
    </xf>
    <xf numFmtId="176" fontId="0" fillId="3" borderId="1" xfId="1" applyNumberFormat="1" applyFont="1" applyFill="1" applyBorder="1">
      <alignment vertical="center"/>
    </xf>
    <xf numFmtId="177" fontId="0" fillId="3" borderId="1" xfId="0" applyNumberFormat="1" applyFill="1" applyBorder="1">
      <alignment vertical="center"/>
    </xf>
    <xf numFmtId="0" fontId="3" fillId="0" borderId="1" xfId="0" applyFont="1" applyBorder="1">
      <alignment vertical="center"/>
    </xf>
    <xf numFmtId="176" fontId="4" fillId="3" borderId="1" xfId="1" applyNumberFormat="1" applyFont="1" applyFill="1" applyBorder="1">
      <alignment vertical="center"/>
    </xf>
    <xf numFmtId="177" fontId="4" fillId="3" borderId="1" xfId="1" applyNumberFormat="1" applyFont="1" applyFill="1" applyBorder="1">
      <alignment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6" fillId="0" borderId="1" xfId="0" applyFont="1" applyBorder="1">
      <alignment vertical="center"/>
    </xf>
    <xf numFmtId="0" fontId="7" fillId="0" borderId="1" xfId="0" applyFont="1" applyBorder="1">
      <alignment vertical="center"/>
    </xf>
    <xf numFmtId="0" fontId="5" fillId="0" borderId="1" xfId="0" applyFont="1" applyBorder="1" applyAlignment="1">
      <alignment vertical="center" wrapText="1"/>
    </xf>
    <xf numFmtId="0" fontId="6" fillId="0" borderId="2" xfId="0" applyFont="1" applyBorder="1" applyAlignment="1">
      <alignment vertical="center" shrinkToFit="1"/>
    </xf>
    <xf numFmtId="0" fontId="8" fillId="0" borderId="0" xfId="0" applyFont="1">
      <alignment vertical="center"/>
    </xf>
    <xf numFmtId="9" fontId="5" fillId="0" borderId="1" xfId="0" applyNumberFormat="1" applyFont="1" applyBorder="1">
      <alignment vertical="center"/>
    </xf>
    <xf numFmtId="177" fontId="10" fillId="3" borderId="1" xfId="1" applyNumberFormat="1" applyFont="1" applyFill="1" applyBorder="1">
      <alignment vertical="center"/>
    </xf>
    <xf numFmtId="0" fontId="10" fillId="0" borderId="1" xfId="0" applyFont="1" applyBorder="1">
      <alignment vertical="center"/>
    </xf>
    <xf numFmtId="177" fontId="10" fillId="3" borderId="1" xfId="0" applyNumberFormat="1" applyFont="1" applyFill="1" applyBorder="1">
      <alignment vertical="center"/>
    </xf>
    <xf numFmtId="176" fontId="10" fillId="4" borderId="1" xfId="1" applyNumberFormat="1" applyFont="1" applyFill="1" applyBorder="1">
      <alignment vertical="center"/>
    </xf>
    <xf numFmtId="0" fontId="6" fillId="4" borderId="1" xfId="0" applyFont="1" applyFill="1" applyBorder="1" applyAlignment="1">
      <alignment vertical="center" shrinkToFit="1"/>
    </xf>
    <xf numFmtId="177" fontId="10" fillId="4" borderId="1" xfId="1" applyNumberFormat="1" applyFont="1" applyFill="1" applyBorder="1">
      <alignment vertical="center"/>
    </xf>
    <xf numFmtId="0" fontId="6" fillId="0" borderId="1" xfId="0" applyFont="1" applyFill="1" applyBorder="1">
      <alignment vertical="center"/>
    </xf>
    <xf numFmtId="0" fontId="6" fillId="4" borderId="1" xfId="0" applyFont="1" applyFill="1" applyBorder="1">
      <alignment vertical="center"/>
    </xf>
    <xf numFmtId="0" fontId="9" fillId="4" borderId="1" xfId="0" applyFont="1" applyFill="1" applyBorder="1" applyAlignment="1">
      <alignment vertical="center" wrapText="1" shrinkToFit="1"/>
    </xf>
    <xf numFmtId="0" fontId="6" fillId="0" borderId="1" xfId="0" applyFont="1" applyBorder="1" applyAlignment="1">
      <alignment vertical="center" wrapText="1"/>
    </xf>
    <xf numFmtId="0" fontId="7" fillId="0" borderId="1" xfId="0" applyFont="1" applyBorder="1" applyAlignment="1">
      <alignment vertical="center" wrapText="1"/>
    </xf>
    <xf numFmtId="0" fontId="9" fillId="0" borderId="1" xfId="0" applyFont="1" applyBorder="1">
      <alignment vertical="center"/>
    </xf>
    <xf numFmtId="0" fontId="9" fillId="0" borderId="0" xfId="0" applyFont="1">
      <alignment vertical="center"/>
    </xf>
    <xf numFmtId="0" fontId="10" fillId="4" borderId="0" xfId="0" applyFont="1" applyFill="1" applyAlignment="1">
      <alignment horizontal="left" vertical="center"/>
    </xf>
    <xf numFmtId="0" fontId="0" fillId="0" borderId="3" xfId="0"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0" fillId="4" borderId="1" xfId="0" applyFont="1" applyFill="1" applyBorder="1" applyAlignment="1">
      <alignment horizontal="center" vertical="center"/>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2"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5"/>
  <sheetViews>
    <sheetView tabSelected="1" topLeftCell="A7" zoomScale="138" zoomScaleNormal="138" workbookViewId="0">
      <selection activeCell="H22" sqref="H22"/>
    </sheetView>
  </sheetViews>
  <sheetFormatPr defaultRowHeight="12" x14ac:dyDescent="0.15"/>
  <cols>
    <col min="1" max="1" width="5.140625" customWidth="1"/>
    <col min="2" max="2" width="13.28515625" customWidth="1"/>
    <col min="3" max="3" width="10.5703125" customWidth="1"/>
    <col min="4" max="4" width="11.85546875" customWidth="1"/>
    <col min="5" max="5" width="12" customWidth="1"/>
    <col min="6" max="6" width="33" customWidth="1"/>
    <col min="7" max="7" width="54.140625" customWidth="1"/>
  </cols>
  <sheetData>
    <row r="2" spans="1:8" x14ac:dyDescent="0.15">
      <c r="B2" t="s">
        <v>17</v>
      </c>
      <c r="E2" s="24" t="s">
        <v>32</v>
      </c>
      <c r="F2" s="39" t="s">
        <v>35</v>
      </c>
      <c r="G2" s="39"/>
    </row>
    <row r="3" spans="1:8" x14ac:dyDescent="0.15">
      <c r="B3" t="s">
        <v>27</v>
      </c>
    </row>
    <row r="5" spans="1:8" x14ac:dyDescent="0.15">
      <c r="G5" s="7" t="s">
        <v>9</v>
      </c>
    </row>
    <row r="6" spans="1:8" ht="20.100000000000001" customHeight="1" x14ac:dyDescent="0.15">
      <c r="A6" s="49" t="s">
        <v>6</v>
      </c>
      <c r="B6" s="49"/>
      <c r="C6" s="49"/>
      <c r="D6" s="49"/>
      <c r="E6" s="49"/>
      <c r="F6" s="45" t="s">
        <v>34</v>
      </c>
      <c r="G6" s="45"/>
    </row>
    <row r="7" spans="1:8" ht="20.100000000000001" customHeight="1" x14ac:dyDescent="0.15">
      <c r="A7" s="46" t="s">
        <v>3</v>
      </c>
      <c r="B7" s="2" t="s">
        <v>0</v>
      </c>
      <c r="C7" s="6" t="s">
        <v>11</v>
      </c>
      <c r="D7" s="6" t="s">
        <v>12</v>
      </c>
      <c r="E7" s="6" t="s">
        <v>13</v>
      </c>
      <c r="F7" s="2" t="s">
        <v>1</v>
      </c>
      <c r="G7" s="2" t="s">
        <v>2</v>
      </c>
    </row>
    <row r="8" spans="1:8" ht="20.100000000000001" customHeight="1" x14ac:dyDescent="0.15">
      <c r="A8" s="47"/>
      <c r="B8" s="5" t="s">
        <v>18</v>
      </c>
      <c r="C8" s="13">
        <f>MIN(D8,E8)</f>
        <v>179000</v>
      </c>
      <c r="D8" s="13">
        <f>179000</f>
        <v>179000</v>
      </c>
      <c r="E8" s="29">
        <f>179000*1</f>
        <v>179000</v>
      </c>
      <c r="F8" s="30" t="s">
        <v>28</v>
      </c>
      <c r="G8" s="20" t="s">
        <v>25</v>
      </c>
      <c r="H8" s="38" t="s">
        <v>48</v>
      </c>
    </row>
    <row r="9" spans="1:8" ht="20.100000000000001" customHeight="1" x14ac:dyDescent="0.15">
      <c r="A9" s="47"/>
      <c r="B9" s="5" t="s">
        <v>19</v>
      </c>
      <c r="C9" s="13">
        <f t="shared" ref="C9:C17" si="0">MIN(D9,E9)</f>
        <v>9259</v>
      </c>
      <c r="D9" s="13">
        <f>INT(10000/1.08)</f>
        <v>9259</v>
      </c>
      <c r="E9" s="29">
        <f>INT(10000/1.08)</f>
        <v>9259</v>
      </c>
      <c r="F9" s="34" t="s">
        <v>40</v>
      </c>
      <c r="G9" s="35" t="s">
        <v>37</v>
      </c>
    </row>
    <row r="10" spans="1:8" ht="20.100000000000001" customHeight="1" x14ac:dyDescent="0.15">
      <c r="A10" s="47"/>
      <c r="B10" s="1" t="s">
        <v>20</v>
      </c>
      <c r="C10" s="13">
        <f t="shared" si="0"/>
        <v>27800</v>
      </c>
      <c r="D10" s="12">
        <f>INT((179000+9259)*147.67/1000)</f>
        <v>27800</v>
      </c>
      <c r="E10" s="31">
        <f>INT((179000+9259)*147.67/1000)</f>
        <v>27800</v>
      </c>
      <c r="F10" s="30" t="s">
        <v>41</v>
      </c>
      <c r="G10" s="22" t="s">
        <v>38</v>
      </c>
    </row>
    <row r="11" spans="1:8" ht="20.100000000000001" customHeight="1" x14ac:dyDescent="0.15">
      <c r="A11" s="47"/>
      <c r="B11" s="15" t="s">
        <v>21</v>
      </c>
      <c r="C11" s="16">
        <f t="shared" si="0"/>
        <v>564</v>
      </c>
      <c r="D11" s="17">
        <f>INT((D8+D9)*3/1000)</f>
        <v>564</v>
      </c>
      <c r="E11" s="31">
        <f>INT((E8+E9)*3/1000)</f>
        <v>564</v>
      </c>
      <c r="F11" s="30" t="s">
        <v>41</v>
      </c>
      <c r="G11" s="36" t="s">
        <v>39</v>
      </c>
    </row>
    <row r="12" spans="1:8" ht="20.100000000000001" customHeight="1" x14ac:dyDescent="0.15">
      <c r="A12" s="48"/>
      <c r="B12" s="2" t="s">
        <v>4</v>
      </c>
      <c r="C12" s="13">
        <f t="shared" si="0"/>
        <v>216623</v>
      </c>
      <c r="D12" s="12">
        <f>SUM(D8:D11)</f>
        <v>216623</v>
      </c>
      <c r="E12" s="26">
        <f>SUM(E8:E11)</f>
        <v>216623</v>
      </c>
      <c r="F12" s="27"/>
      <c r="G12" s="1"/>
    </row>
    <row r="13" spans="1:8" ht="20.100000000000001" customHeight="1" x14ac:dyDescent="0.15">
      <c r="A13" s="40" t="s">
        <v>5</v>
      </c>
      <c r="B13" s="4" t="s">
        <v>18</v>
      </c>
      <c r="C13" s="13">
        <f t="shared" si="0"/>
        <v>70400</v>
      </c>
      <c r="D13" s="12">
        <f>281600*1/4*1</f>
        <v>70400</v>
      </c>
      <c r="E13" s="31">
        <f>281600*1/4*1</f>
        <v>70400</v>
      </c>
      <c r="F13" s="33" t="s">
        <v>29</v>
      </c>
      <c r="G13" s="22" t="s">
        <v>26</v>
      </c>
    </row>
    <row r="14" spans="1:8" ht="20.100000000000001" customHeight="1" x14ac:dyDescent="0.15">
      <c r="A14" s="41"/>
      <c r="B14" s="2" t="s">
        <v>4</v>
      </c>
      <c r="C14" s="13">
        <f t="shared" si="0"/>
        <v>70400</v>
      </c>
      <c r="D14" s="12">
        <f>SUM(D13:D13)</f>
        <v>70400</v>
      </c>
      <c r="E14" s="26">
        <f>SUM(E13:E13)</f>
        <v>70400</v>
      </c>
      <c r="F14" s="27"/>
      <c r="G14" s="1"/>
    </row>
    <row r="15" spans="1:8" ht="20.100000000000001" customHeight="1" x14ac:dyDescent="0.15">
      <c r="A15" s="42"/>
      <c r="B15" s="3" t="s">
        <v>7</v>
      </c>
      <c r="C15" s="13">
        <f t="shared" si="0"/>
        <v>287023</v>
      </c>
      <c r="D15" s="14">
        <f>D12+D14</f>
        <v>287023</v>
      </c>
      <c r="E15" s="28">
        <f>E12+E14</f>
        <v>287023</v>
      </c>
      <c r="F15" s="27"/>
      <c r="G15" s="1"/>
    </row>
    <row r="16" spans="1:8" ht="20.100000000000001" customHeight="1" x14ac:dyDescent="0.15">
      <c r="A16" s="43"/>
      <c r="B16" s="3" t="s">
        <v>15</v>
      </c>
      <c r="C16" s="13">
        <f t="shared" si="0"/>
        <v>22961</v>
      </c>
      <c r="D16" s="14">
        <f>INT(D15*0.08)</f>
        <v>22961</v>
      </c>
      <c r="E16" s="28">
        <f>INT(E15*0.08)</f>
        <v>22961</v>
      </c>
      <c r="F16" s="27"/>
      <c r="G16" s="25" t="s">
        <v>33</v>
      </c>
    </row>
    <row r="17" spans="1:8" ht="20.100000000000001" customHeight="1" x14ac:dyDescent="0.15">
      <c r="A17" s="44"/>
      <c r="B17" s="3" t="s">
        <v>8</v>
      </c>
      <c r="C17" s="13">
        <f t="shared" si="0"/>
        <v>309984</v>
      </c>
      <c r="D17" s="14">
        <f>D15+D16</f>
        <v>309984</v>
      </c>
      <c r="E17" s="28">
        <f>E15+E16</f>
        <v>309984</v>
      </c>
      <c r="F17" s="27"/>
      <c r="G17" s="1"/>
    </row>
    <row r="18" spans="1:8" ht="24.75" customHeight="1" x14ac:dyDescent="0.15">
      <c r="A18" s="8"/>
      <c r="B18" s="9"/>
      <c r="C18" s="10"/>
      <c r="D18" s="10"/>
      <c r="E18" s="10"/>
      <c r="F18" s="11"/>
      <c r="G18" s="11"/>
    </row>
    <row r="19" spans="1:8" ht="20.100000000000001" customHeight="1" x14ac:dyDescent="0.15">
      <c r="A19" s="49" t="s">
        <v>16</v>
      </c>
      <c r="B19" s="49"/>
      <c r="C19" s="49"/>
      <c r="D19" s="49"/>
      <c r="E19" s="49"/>
      <c r="F19" s="45" t="s">
        <v>36</v>
      </c>
      <c r="G19" s="45"/>
    </row>
    <row r="20" spans="1:8" ht="20.100000000000001" customHeight="1" x14ac:dyDescent="0.15">
      <c r="A20" s="46" t="s">
        <v>3</v>
      </c>
      <c r="B20" s="2" t="s">
        <v>0</v>
      </c>
      <c r="C20" s="6" t="s">
        <v>11</v>
      </c>
      <c r="D20" s="6" t="s">
        <v>12</v>
      </c>
      <c r="E20" s="6" t="s">
        <v>13</v>
      </c>
      <c r="F20" s="2" t="s">
        <v>1</v>
      </c>
      <c r="G20" s="2" t="s">
        <v>2</v>
      </c>
    </row>
    <row r="21" spans="1:8" ht="20.100000000000001" customHeight="1" x14ac:dyDescent="0.15">
      <c r="A21" s="47"/>
      <c r="B21" s="18" t="s">
        <v>18</v>
      </c>
      <c r="C21" s="13">
        <f>MIN(D21,E21)</f>
        <v>1969000</v>
      </c>
      <c r="D21" s="13">
        <f>179000*11</f>
        <v>1969000</v>
      </c>
      <c r="E21" s="29">
        <f>179000*11</f>
        <v>1969000</v>
      </c>
      <c r="F21" s="30" t="s">
        <v>30</v>
      </c>
      <c r="G21" s="1"/>
      <c r="H21" s="38" t="s">
        <v>49</v>
      </c>
    </row>
    <row r="22" spans="1:8" ht="20.100000000000001" customHeight="1" x14ac:dyDescent="0.15">
      <c r="A22" s="47"/>
      <c r="B22" s="23" t="s">
        <v>19</v>
      </c>
      <c r="C22" s="13">
        <f t="shared" ref="C22:C31" si="1">MIN(D22,E22)</f>
        <v>101849</v>
      </c>
      <c r="D22" s="13">
        <f>INT(10000/1.08)*11</f>
        <v>101849</v>
      </c>
      <c r="E22" s="29">
        <f>INT(10000/1.08)*11</f>
        <v>101849</v>
      </c>
      <c r="F22" s="34" t="s">
        <v>46</v>
      </c>
      <c r="G22" s="37" t="s">
        <v>45</v>
      </c>
    </row>
    <row r="23" spans="1:8" ht="20.100000000000001" customHeight="1" x14ac:dyDescent="0.15">
      <c r="A23" s="47"/>
      <c r="B23" s="19" t="s">
        <v>22</v>
      </c>
      <c r="C23" s="13">
        <f t="shared" si="1"/>
        <v>139001</v>
      </c>
      <c r="D23" s="12">
        <f>INT((179000+9259)*5*147.67/1000)</f>
        <v>139001</v>
      </c>
      <c r="E23" s="31">
        <f>INT((179000+9259)*5*147.67/1000)</f>
        <v>139001</v>
      </c>
      <c r="F23" s="30" t="s">
        <v>43</v>
      </c>
      <c r="G23" s="22" t="s">
        <v>38</v>
      </c>
    </row>
    <row r="24" spans="1:8" ht="20.100000000000001" customHeight="1" x14ac:dyDescent="0.15">
      <c r="A24" s="47"/>
      <c r="B24" s="19" t="s">
        <v>23</v>
      </c>
      <c r="C24" s="13">
        <f t="shared" si="1"/>
        <v>168800</v>
      </c>
      <c r="D24" s="12">
        <f>INT((179000+9259)*5149.44/1000)</f>
        <v>969428</v>
      </c>
      <c r="E24" s="31">
        <f>INT((179000+9259)*6*149.44/1000)</f>
        <v>168800</v>
      </c>
      <c r="F24" s="30" t="s">
        <v>42</v>
      </c>
      <c r="G24" s="22" t="s">
        <v>38</v>
      </c>
      <c r="H24" s="38" t="s">
        <v>47</v>
      </c>
    </row>
    <row r="25" spans="1:8" ht="20.100000000000001" customHeight="1" x14ac:dyDescent="0.15">
      <c r="A25" s="47"/>
      <c r="B25" s="21" t="s">
        <v>24</v>
      </c>
      <c r="C25" s="13">
        <f t="shared" si="1"/>
        <v>6212</v>
      </c>
      <c r="D25" s="12">
        <f>INT((D21+D22)*3/1000)</f>
        <v>6212</v>
      </c>
      <c r="E25" s="31">
        <f>INT((E21+E22)*3/1000)</f>
        <v>6212</v>
      </c>
      <c r="F25" s="30" t="s">
        <v>44</v>
      </c>
      <c r="G25" s="36" t="s">
        <v>39</v>
      </c>
    </row>
    <row r="26" spans="1:8" ht="20.100000000000001" customHeight="1" x14ac:dyDescent="0.15">
      <c r="A26" s="48"/>
      <c r="B26" s="2" t="s">
        <v>4</v>
      </c>
      <c r="C26" s="13">
        <f t="shared" si="1"/>
        <v>2384862</v>
      </c>
      <c r="D26" s="12">
        <f>SUM(D21:D25)</f>
        <v>3185490</v>
      </c>
      <c r="E26" s="26">
        <f>SUM(E21:E25)</f>
        <v>2384862</v>
      </c>
      <c r="F26" s="32"/>
      <c r="G26" s="1"/>
    </row>
    <row r="27" spans="1:8" ht="20.100000000000001" customHeight="1" x14ac:dyDescent="0.15">
      <c r="A27" s="40" t="s">
        <v>5</v>
      </c>
      <c r="B27" s="4" t="s">
        <v>18</v>
      </c>
      <c r="C27" s="13">
        <f t="shared" si="1"/>
        <v>774400</v>
      </c>
      <c r="D27" s="12">
        <f>281600*1/4*11</f>
        <v>774400</v>
      </c>
      <c r="E27" s="31">
        <f>281600*1/4*11</f>
        <v>774400</v>
      </c>
      <c r="F27" s="33" t="s">
        <v>31</v>
      </c>
      <c r="G27" s="22" t="s">
        <v>26</v>
      </c>
    </row>
    <row r="28" spans="1:8" ht="20.100000000000001" customHeight="1" x14ac:dyDescent="0.15">
      <c r="A28" s="41"/>
      <c r="B28" s="2" t="s">
        <v>4</v>
      </c>
      <c r="C28" s="13">
        <f t="shared" si="1"/>
        <v>774400</v>
      </c>
      <c r="D28" s="12">
        <f>SUM(D27:D27)</f>
        <v>774400</v>
      </c>
      <c r="E28" s="26">
        <f>SUM(E27:E27)</f>
        <v>774400</v>
      </c>
      <c r="F28" s="27"/>
      <c r="G28" s="1"/>
    </row>
    <row r="29" spans="1:8" ht="20.100000000000001" customHeight="1" x14ac:dyDescent="0.15">
      <c r="A29" s="42"/>
      <c r="B29" s="3" t="s">
        <v>7</v>
      </c>
      <c r="C29" s="13">
        <f t="shared" si="1"/>
        <v>3159262</v>
      </c>
      <c r="D29" s="14">
        <f>D26+D28</f>
        <v>3959890</v>
      </c>
      <c r="E29" s="14">
        <f>E26+E28</f>
        <v>3159262</v>
      </c>
      <c r="F29" s="1"/>
      <c r="G29" s="1"/>
    </row>
    <row r="30" spans="1:8" ht="20.100000000000001" customHeight="1" x14ac:dyDescent="0.15">
      <c r="A30" s="43"/>
      <c r="B30" s="3" t="s">
        <v>15</v>
      </c>
      <c r="C30" s="13">
        <f t="shared" si="1"/>
        <v>252740</v>
      </c>
      <c r="D30" s="14">
        <f>INT(D29*0.08)</f>
        <v>316791</v>
      </c>
      <c r="E30" s="14">
        <f>INT(E29*0.08)</f>
        <v>252740</v>
      </c>
      <c r="F30" s="1"/>
      <c r="G30" s="25" t="s">
        <v>33</v>
      </c>
    </row>
    <row r="31" spans="1:8" ht="20.100000000000001" customHeight="1" x14ac:dyDescent="0.15">
      <c r="A31" s="44"/>
      <c r="B31" s="3" t="s">
        <v>8</v>
      </c>
      <c r="C31" s="13">
        <f t="shared" si="1"/>
        <v>3412002</v>
      </c>
      <c r="D31" s="14">
        <f>D29+D30</f>
        <v>4276681</v>
      </c>
      <c r="E31" s="14">
        <f>E29+E30</f>
        <v>3412002</v>
      </c>
      <c r="F31" s="1"/>
      <c r="G31" s="1"/>
    </row>
    <row r="33" spans="2:5" ht="20.100000000000001" customHeight="1" x14ac:dyDescent="0.15">
      <c r="B33" s="2" t="s">
        <v>10</v>
      </c>
      <c r="C33" s="14">
        <f t="shared" ref="C33:D33" si="2">C17+C31</f>
        <v>3721986</v>
      </c>
      <c r="D33" s="14">
        <f t="shared" si="2"/>
        <v>4586665</v>
      </c>
      <c r="E33" s="14">
        <f>E17+E31</f>
        <v>3721986</v>
      </c>
    </row>
    <row r="35" spans="2:5" x14ac:dyDescent="0.15">
      <c r="C35" t="s">
        <v>14</v>
      </c>
    </row>
  </sheetData>
  <mergeCells count="11">
    <mergeCell ref="F2:G2"/>
    <mergeCell ref="A27:A28"/>
    <mergeCell ref="A29:A31"/>
    <mergeCell ref="F6:G6"/>
    <mergeCell ref="A7:A12"/>
    <mergeCell ref="A13:A14"/>
    <mergeCell ref="A15:A17"/>
    <mergeCell ref="F19:G19"/>
    <mergeCell ref="A20:A26"/>
    <mergeCell ref="A6:E6"/>
    <mergeCell ref="A19:E19"/>
  </mergeCells>
  <phoneticPr fontId="2"/>
  <pageMargins left="0.70866141732283472" right="0.44"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記載例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kakushin04</cp:lastModifiedBy>
  <cp:lastPrinted>2013-11-14T11:56:48Z</cp:lastPrinted>
  <dcterms:created xsi:type="dcterms:W3CDTF">2013-11-12T10:35:30Z</dcterms:created>
  <dcterms:modified xsi:type="dcterms:W3CDTF">2015-03-16T12:52:48Z</dcterms:modified>
</cp:coreProperties>
</file>